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8580"/>
  </bookViews>
  <sheets>
    <sheet name="Perpendiculares" sheetId="1" r:id="rId1"/>
    <sheet name="Alcance y frontal" sheetId="2" r:id="rId2"/>
    <sheet name="Hoja3" sheetId="3" state="hidden" r:id="rId3"/>
  </sheets>
  <calcPr calcId="145621"/>
</workbook>
</file>

<file path=xl/calcChain.xml><?xml version="1.0" encoding="utf-8"?>
<calcChain xmlns="http://schemas.openxmlformats.org/spreadsheetml/2006/main">
  <c r="E45" i="2" l="1"/>
  <c r="E42" i="2"/>
  <c r="N41" i="2"/>
  <c r="N45" i="2" s="1"/>
  <c r="N17" i="2"/>
  <c r="N27" i="2" s="1"/>
  <c r="E17" i="2"/>
  <c r="E27" i="2" s="1"/>
  <c r="N12" i="2"/>
  <c r="E12" i="2"/>
  <c r="N42" i="2" l="1"/>
  <c r="N46" i="2"/>
  <c r="E46" i="2"/>
  <c r="E30" i="2"/>
  <c r="N30" i="2"/>
  <c r="P100" i="1"/>
  <c r="P101" i="1" s="1"/>
  <c r="P96" i="1"/>
  <c r="G100" i="1"/>
  <c r="G96" i="1"/>
  <c r="L75" i="1"/>
  <c r="C75" i="1"/>
  <c r="M64" i="1"/>
  <c r="D64" i="1"/>
  <c r="I37" i="2" l="1"/>
  <c r="I38" i="2" s="1"/>
  <c r="G101" i="1"/>
  <c r="G104" i="1" s="1"/>
  <c r="P104" i="1"/>
  <c r="I49" i="1"/>
  <c r="I48" i="1"/>
  <c r="E57" i="1" s="1"/>
  <c r="I52" i="1"/>
  <c r="N57" i="1" s="1"/>
  <c r="I51" i="1"/>
  <c r="N17" i="1"/>
  <c r="N27" i="1" s="1"/>
  <c r="N12" i="1"/>
  <c r="O40" i="1"/>
  <c r="O41" i="1" s="1"/>
  <c r="O43" i="1" s="1"/>
  <c r="E17" i="1"/>
  <c r="E27" i="1" s="1"/>
  <c r="E12" i="1"/>
  <c r="F40" i="1"/>
  <c r="F41" i="1" s="1"/>
  <c r="F42" i="1" s="1"/>
  <c r="K38" i="2" l="1"/>
  <c r="F43" i="1"/>
  <c r="O42" i="1"/>
  <c r="N30" i="1"/>
  <c r="N33" i="1" s="1"/>
  <c r="E30" i="1"/>
  <c r="E33" i="1" s="1"/>
  <c r="N43" i="2" l="1"/>
  <c r="E43" i="2"/>
  <c r="L57" i="1"/>
  <c r="P57" i="1" s="1"/>
  <c r="C57" i="1"/>
  <c r="G57" i="1" s="1"/>
  <c r="E34" i="1"/>
  <c r="N34" i="1"/>
  <c r="G58" i="1" l="1"/>
  <c r="D66" i="1"/>
  <c r="D68" i="1" s="1"/>
  <c r="E70" i="1" s="1"/>
  <c r="P58" i="1"/>
  <c r="M66" i="1"/>
  <c r="M68" i="1" s="1"/>
  <c r="N70" i="1" s="1"/>
  <c r="M77" i="1" l="1"/>
  <c r="P70" i="1"/>
  <c r="G70" i="1"/>
  <c r="D77" i="1"/>
  <c r="G95" i="1" s="1"/>
  <c r="G77" i="1" l="1"/>
  <c r="G92" i="1" s="1"/>
  <c r="G94" i="1"/>
  <c r="G97" i="1" s="1"/>
  <c r="P77" i="1"/>
  <c r="P92" i="1" s="1"/>
  <c r="P94" i="1"/>
  <c r="P95" i="1"/>
  <c r="P97" i="1" l="1"/>
</calcChain>
</file>

<file path=xl/sharedStrings.xml><?xml version="1.0" encoding="utf-8"?>
<sst xmlns="http://schemas.openxmlformats.org/spreadsheetml/2006/main" count="282" uniqueCount="93">
  <si>
    <t>Km/h</t>
  </si>
  <si>
    <t>M/s</t>
  </si>
  <si>
    <t>Hipotenusa</t>
  </si>
  <si>
    <t>Altura</t>
  </si>
  <si>
    <t>Grados</t>
  </si>
  <si>
    <t>Adherencia</t>
  </si>
  <si>
    <t>Distancia desde punto colisión</t>
  </si>
  <si>
    <t>N</t>
  </si>
  <si>
    <t>Kilos</t>
  </si>
  <si>
    <t>Metros</t>
  </si>
  <si>
    <t>Julios</t>
  </si>
  <si>
    <t>Energía Rozamiento = Energía Cinética</t>
  </si>
  <si>
    <t>VEHÍCULO A</t>
  </si>
  <si>
    <t>VEHÍCULO B</t>
  </si>
  <si>
    <t>Energía de giro</t>
  </si>
  <si>
    <t>Radiales</t>
  </si>
  <si>
    <t>Batalla</t>
  </si>
  <si>
    <t>=</t>
  </si>
  <si>
    <t>ENERGÍA TOTAL</t>
  </si>
  <si>
    <t>JULIOS</t>
  </si>
  <si>
    <t>Masa vehículo + ocupantes</t>
  </si>
  <si>
    <t>VELOCIDAD DE PROYECCIÓN</t>
  </si>
  <si>
    <t>CÁLCULO VELOCIDAD PRE-IMPACTO</t>
  </si>
  <si>
    <t>GRADOS</t>
  </si>
  <si>
    <t>La energía de giro  es igual a:</t>
  </si>
  <si>
    <t>La energía de giro es igual a:</t>
  </si>
  <si>
    <t>Adherencia de la superficie</t>
  </si>
  <si>
    <t>Masa del vehículo y ocupantes</t>
  </si>
  <si>
    <t>Seno</t>
  </si>
  <si>
    <t>Coseno</t>
  </si>
  <si>
    <t>ANGULO DE PRE-COLISIÓN</t>
  </si>
  <si>
    <t>Resultado</t>
  </si>
  <si>
    <t>m/s</t>
  </si>
  <si>
    <t>/</t>
  </si>
  <si>
    <t>Eje Y</t>
  </si>
  <si>
    <t>Eje X</t>
  </si>
  <si>
    <t>V    =</t>
  </si>
  <si>
    <t>La velocidad minima antes del impacto es:</t>
  </si>
  <si>
    <t>La velocidad minima del vehículo B antes del impacto es:</t>
  </si>
  <si>
    <t>Existencia de huellas de frenada antes del impacto:</t>
  </si>
  <si>
    <t>Distancia de huellas</t>
  </si>
  <si>
    <t>*Sume de 1 a 4 metros si desea ajustar calentamiento de neumático</t>
  </si>
  <si>
    <t>Energía post colisión =</t>
  </si>
  <si>
    <t>Energía necesaria =</t>
  </si>
  <si>
    <t>Energía total =</t>
  </si>
  <si>
    <t>Distancia de huellas =</t>
  </si>
  <si>
    <t>Aceleración =</t>
  </si>
  <si>
    <t xml:space="preserve">Velocidad final = </t>
  </si>
  <si>
    <t>Tiempo respuesta =</t>
  </si>
  <si>
    <t>sg</t>
  </si>
  <si>
    <t xml:space="preserve">Tiempo respuesta = </t>
  </si>
  <si>
    <t>*En base al principio de la conservación de la cantidad de movimiento</t>
  </si>
  <si>
    <t>CÁLCULO* VELOCIDAD POST-IMPACTO</t>
  </si>
  <si>
    <t>GIRO DEL VEHÍCULO</t>
  </si>
  <si>
    <t>*No se tiene en cuenta la reducción del 20% rozamiento que aplican algunos investigadores</t>
  </si>
  <si>
    <t>Si desea aplicar esta reducción modifique la Adherencia y cite a LIMPERT Rudolf</t>
  </si>
  <si>
    <t>Opcional</t>
  </si>
  <si>
    <t>MIGUEL LOPEZ MUÑIZ GOÑI</t>
  </si>
  <si>
    <t xml:space="preserve">COMISION  ECONOMICA  PARA  EUROPA  /  NACIONES  UNIDAS (CEPE/ONU) </t>
  </si>
  <si>
    <t>Reglamento número 13 R-10 de 6-02-1989 (BOE 11-10-1989)</t>
  </si>
  <si>
    <t>Rendimiento  mínimos  de los frenos:</t>
  </si>
  <si>
    <t>Eficacia  de  los  frenos:</t>
  </si>
  <si>
    <t>HIPOTESÍS EN BASE A LOS DATOS</t>
  </si>
  <si>
    <t xml:space="preserve">Si tenemos en cuenta el tiempo de reacción de </t>
  </si>
  <si>
    <t>El conductor desde que reacciona (Punto de decisión) recorre</t>
  </si>
  <si>
    <t>metros</t>
  </si>
  <si>
    <t>Teniendo en cuenta la capacidad de freno del vehículo recorrería</t>
  </si>
  <si>
    <t xml:space="preserve">Si a esto sumamos la huella de frenada hasta la colisión que es de </t>
  </si>
  <si>
    <t xml:space="preserve">El vehículo A desde que el conductor decide frenar ha recorrido  </t>
  </si>
  <si>
    <t xml:space="preserve">Teniendo en cuenta que la vía esta limitada a la velocidad de </t>
  </si>
  <si>
    <t>Si el conductor decidiese frenar circulando a esa velocidad recorrería</t>
  </si>
  <si>
    <t>Teniendo en cuenta la capacidad de frenado del vehículo recorrería</t>
  </si>
  <si>
    <t>*Teniendo en cuenta la eficacia de frenos normal del 0,70</t>
  </si>
  <si>
    <t>Lo que sumado nos daría una distancia total de frenado de</t>
  </si>
  <si>
    <t>Velocidad mínima de circulación</t>
  </si>
  <si>
    <t>El vehículo B circulaba por la vía a una velocidad de al menos</t>
  </si>
  <si>
    <t>El vehículo A circulaba por la vía a una velocidad de al menos</t>
  </si>
  <si>
    <t>J.STANNARD  BAKER</t>
  </si>
  <si>
    <t>ATENCIÓN: USE ESTA HOJA DE CÁLCULO EXCLUSIVAMENTE COMO APOYO A UNA INVESTIGACIÓN DE ACCIDENTES TENIENDO EN CUENTA OTROS DATOS Y OPERACIONES</t>
  </si>
  <si>
    <t xml:space="preserve">NO DISTRIBUYA, PUBLIQUE O MODIFIQUE PARCIALMENTE ESTA HOJA DE CÁLCULO SIN HACER MENCIÓN A SU AUTOR, EXCEPTO PARA LA INCORPORACIÓN EN DOCUMENTOS PÚBLICOS. QUEDA PROHIBIDA SU VENTA. SOLO USO PARA CONSULTAS. </t>
  </si>
  <si>
    <t>Masa Total</t>
  </si>
  <si>
    <t xml:space="preserve">Velocidad inicial vehículo A = </t>
  </si>
  <si>
    <t xml:space="preserve">Velocidad inicial vehículo B = </t>
  </si>
  <si>
    <t>Velocidad manifestada por conductor de B</t>
  </si>
  <si>
    <t>VELOCIDADES SEGÚN DATOS Y MANIFESTACIONES</t>
  </si>
  <si>
    <t>CÁLCULO* POR ALCANCE DE DOS VEHÍCULOS</t>
  </si>
  <si>
    <t>VELOCIDAD DE PROYECCIÓN DEL CONJUNTO</t>
  </si>
  <si>
    <t>ENERGÍA DEL CONJUNTO DE VEHÍCULOS</t>
  </si>
  <si>
    <t>ALCANCE</t>
  </si>
  <si>
    <t>FRONTAL</t>
  </si>
  <si>
    <t xml:space="preserve">Velocidad antes de frenar =  </t>
  </si>
  <si>
    <t>SEGURIDADPUBLICA.ES NO SE RESPONSABILIZA DE LOS POSIBLES ERRORES QUE PUEDAN EXISTIR. ÚSELO A MODO DE ESTUDIO E INFORMACIÓN</t>
  </si>
  <si>
    <t>Cedido por: NACHO I. a WWW.SEGURIDADPUBLICA.ES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</si>
</sst>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E+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0" fillId="4" borderId="0" xfId="0" applyFill="1"/>
    <xf numFmtId="0" fontId="1" fillId="4" borderId="0" xfId="0" applyFont="1" applyFill="1"/>
    <xf numFmtId="0" fontId="1" fillId="7" borderId="5" xfId="0" applyFont="1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1" fillId="6" borderId="5" xfId="0" applyFont="1" applyFill="1" applyBorder="1"/>
    <xf numFmtId="0" fontId="1" fillId="6" borderId="0" xfId="0" quotePrefix="1" applyFont="1" applyFill="1" applyBorder="1" applyAlignment="1">
      <alignment horizontal="center"/>
    </xf>
    <xf numFmtId="164" fontId="0" fillId="6" borderId="0" xfId="0" applyNumberFormat="1" applyFill="1" applyBorder="1"/>
    <xf numFmtId="0" fontId="1" fillId="6" borderId="6" xfId="0" applyFont="1" applyFill="1" applyBorder="1"/>
    <xf numFmtId="0" fontId="0" fillId="7" borderId="0" xfId="0" applyFill="1" applyBorder="1"/>
    <xf numFmtId="0" fontId="1" fillId="8" borderId="2" xfId="0" applyFont="1" applyFill="1" applyBorder="1"/>
    <xf numFmtId="0" fontId="1" fillId="8" borderId="3" xfId="0" applyFont="1" applyFill="1" applyBorder="1"/>
    <xf numFmtId="2" fontId="1" fillId="8" borderId="3" xfId="0" applyNumberFormat="1" applyFont="1" applyFill="1" applyBorder="1"/>
    <xf numFmtId="0" fontId="1" fillId="8" borderId="4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1" fillId="11" borderId="5" xfId="0" applyFont="1" applyFill="1" applyBorder="1"/>
    <xf numFmtId="0" fontId="0" fillId="10" borderId="5" xfId="0" applyFill="1" applyBorder="1"/>
    <xf numFmtId="0" fontId="0" fillId="10" borderId="0" xfId="0" applyFill="1" applyBorder="1"/>
    <xf numFmtId="0" fontId="0" fillId="10" borderId="6" xfId="0" applyFill="1" applyBorder="1"/>
    <xf numFmtId="0" fontId="1" fillId="10" borderId="5" xfId="0" applyFont="1" applyFill="1" applyBorder="1"/>
    <xf numFmtId="0" fontId="1" fillId="10" borderId="0" xfId="0" quotePrefix="1" applyFont="1" applyFill="1" applyBorder="1" applyAlignment="1">
      <alignment horizontal="center"/>
    </xf>
    <xf numFmtId="164" fontId="0" fillId="10" borderId="0" xfId="0" applyNumberFormat="1" applyFill="1" applyBorder="1"/>
    <xf numFmtId="0" fontId="1" fillId="10" borderId="6" xfId="0" applyFont="1" applyFill="1" applyBorder="1"/>
    <xf numFmtId="0" fontId="0" fillId="11" borderId="0" xfId="0" applyFill="1" applyBorder="1"/>
    <xf numFmtId="0" fontId="1" fillId="10" borderId="2" xfId="0" applyFont="1" applyFill="1" applyBorder="1"/>
    <xf numFmtId="0" fontId="1" fillId="10" borderId="3" xfId="0" applyFont="1" applyFill="1" applyBorder="1"/>
    <xf numFmtId="2" fontId="1" fillId="10" borderId="3" xfId="0" applyNumberFormat="1" applyFont="1" applyFill="1" applyBorder="1"/>
    <xf numFmtId="0" fontId="1" fillId="10" borderId="4" xfId="0" applyFont="1" applyFill="1" applyBorder="1"/>
    <xf numFmtId="0" fontId="1" fillId="10" borderId="7" xfId="0" applyFont="1" applyFill="1" applyBorder="1"/>
    <xf numFmtId="0" fontId="1" fillId="10" borderId="8" xfId="0" applyFont="1" applyFill="1" applyBorder="1"/>
    <xf numFmtId="0" fontId="1" fillId="10" borderId="10" xfId="0" applyFont="1" applyFill="1" applyBorder="1"/>
    <xf numFmtId="0" fontId="0" fillId="10" borderId="11" xfId="0" applyFill="1" applyBorder="1"/>
    <xf numFmtId="0" fontId="0" fillId="10" borderId="11" xfId="0" quotePrefix="1" applyFill="1" applyBorder="1" applyAlignment="1">
      <alignment horizontal="center"/>
    </xf>
    <xf numFmtId="0" fontId="1" fillId="10" borderId="12" xfId="0" applyFont="1" applyFill="1" applyBorder="1"/>
    <xf numFmtId="0" fontId="1" fillId="8" borderId="10" xfId="0" applyFont="1" applyFill="1" applyBorder="1"/>
    <xf numFmtId="0" fontId="0" fillId="8" borderId="11" xfId="0" applyFill="1" applyBorder="1"/>
    <xf numFmtId="0" fontId="0" fillId="8" borderId="11" xfId="0" quotePrefix="1" applyFill="1" applyBorder="1" applyAlignment="1">
      <alignment horizontal="center"/>
    </xf>
    <xf numFmtId="0" fontId="2" fillId="8" borderId="11" xfId="0" applyFont="1" applyFill="1" applyBorder="1"/>
    <xf numFmtId="0" fontId="1" fillId="8" borderId="12" xfId="0" applyFont="1" applyFill="1" applyBorder="1"/>
    <xf numFmtId="2" fontId="1" fillId="6" borderId="10" xfId="0" applyNumberFormat="1" applyFont="1" applyFill="1" applyBorder="1"/>
    <xf numFmtId="0" fontId="0" fillId="6" borderId="12" xfId="0" applyFill="1" applyBorder="1"/>
    <xf numFmtId="2" fontId="1" fillId="10" borderId="10" xfId="0" applyNumberFormat="1" applyFont="1" applyFill="1" applyBorder="1"/>
    <xf numFmtId="0" fontId="0" fillId="10" borderId="12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4" borderId="0" xfId="0" applyFill="1" applyBorder="1"/>
    <xf numFmtId="0" fontId="0" fillId="6" borderId="4" xfId="0" applyFill="1" applyBorder="1"/>
    <xf numFmtId="2" fontId="0" fillId="6" borderId="3" xfId="0" applyNumberFormat="1" applyFill="1" applyBorder="1"/>
    <xf numFmtId="0" fontId="0" fillId="12" borderId="9" xfId="0" applyFill="1" applyBorder="1"/>
    <xf numFmtId="2" fontId="0" fillId="10" borderId="3" xfId="0" applyNumberFormat="1" applyFill="1" applyBorder="1"/>
    <xf numFmtId="0" fontId="0" fillId="10" borderId="4" xfId="0" applyFill="1" applyBorder="1"/>
    <xf numFmtId="0" fontId="0" fillId="13" borderId="9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7" xfId="0" applyFill="1" applyBorder="1"/>
    <xf numFmtId="0" fontId="1" fillId="4" borderId="5" xfId="0" applyFont="1" applyFill="1" applyBorder="1"/>
    <xf numFmtId="2" fontId="0" fillId="4" borderId="0" xfId="0" applyNumberFormat="1" applyFill="1" applyBorder="1"/>
    <xf numFmtId="0" fontId="0" fillId="4" borderId="6" xfId="0" applyFill="1" applyBorder="1"/>
    <xf numFmtId="0" fontId="0" fillId="4" borderId="0" xfId="0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0" fillId="4" borderId="9" xfId="0" applyFill="1" applyBorder="1"/>
    <xf numFmtId="0" fontId="1" fillId="4" borderId="0" xfId="0" applyFont="1" applyFill="1" applyBorder="1"/>
    <xf numFmtId="0" fontId="1" fillId="14" borderId="2" xfId="0" applyFont="1" applyFill="1" applyBorder="1" applyAlignment="1">
      <alignment horizontal="left"/>
    </xf>
    <xf numFmtId="0" fontId="0" fillId="14" borderId="3" xfId="0" applyFill="1" applyBorder="1"/>
    <xf numFmtId="0" fontId="1" fillId="14" borderId="3" xfId="0" applyFont="1" applyFill="1" applyBorder="1" applyAlignment="1">
      <alignment horizontal="center"/>
    </xf>
    <xf numFmtId="0" fontId="0" fillId="14" borderId="4" xfId="0" applyFill="1" applyBorder="1"/>
    <xf numFmtId="0" fontId="0" fillId="14" borderId="7" xfId="0" applyFill="1" applyBorder="1"/>
    <xf numFmtId="0" fontId="0" fillId="14" borderId="8" xfId="0" applyFill="1" applyBorder="1"/>
    <xf numFmtId="0" fontId="0" fillId="14" borderId="9" xfId="0" applyFill="1" applyBorder="1"/>
    <xf numFmtId="0" fontId="0" fillId="6" borderId="1" xfId="0" applyFill="1" applyBorder="1"/>
    <xf numFmtId="0" fontId="0" fillId="10" borderId="1" xfId="0" applyFill="1" applyBorder="1"/>
    <xf numFmtId="0" fontId="1" fillId="15" borderId="5" xfId="0" applyFont="1" applyFill="1" applyBorder="1"/>
    <xf numFmtId="0" fontId="0" fillId="15" borderId="0" xfId="0" applyFill="1" applyBorder="1"/>
    <xf numFmtId="2" fontId="0" fillId="15" borderId="0" xfId="0" applyNumberFormat="1" applyFill="1" applyBorder="1"/>
    <xf numFmtId="165" fontId="0" fillId="15" borderId="6" xfId="0" applyNumberFormat="1" applyFill="1" applyBorder="1"/>
    <xf numFmtId="0" fontId="0" fillId="15" borderId="6" xfId="0" applyFill="1" applyBorder="1"/>
    <xf numFmtId="0" fontId="0" fillId="15" borderId="5" xfId="0" applyFill="1" applyBorder="1"/>
    <xf numFmtId="0" fontId="0" fillId="15" borderId="0" xfId="0" applyFill="1" applyBorder="1" applyAlignment="1">
      <alignment horizontal="right"/>
    </xf>
    <xf numFmtId="0" fontId="1" fillId="15" borderId="0" xfId="0" applyFont="1" applyFill="1" applyBorder="1" applyAlignment="1">
      <alignment horizontal="left"/>
    </xf>
    <xf numFmtId="0" fontId="0" fillId="0" borderId="6" xfId="0" applyBorder="1"/>
    <xf numFmtId="2" fontId="0" fillId="4" borderId="8" xfId="0" applyNumberFormat="1" applyFill="1" applyBorder="1"/>
    <xf numFmtId="165" fontId="0" fillId="4" borderId="8" xfId="0" applyNumberFormat="1" applyFill="1" applyBorder="1"/>
    <xf numFmtId="2" fontId="0" fillId="13" borderId="2" xfId="0" applyNumberFormat="1" applyFill="1" applyBorder="1"/>
    <xf numFmtId="2" fontId="0" fillId="13" borderId="4" xfId="0" applyNumberFormat="1" applyFill="1" applyBorder="1"/>
    <xf numFmtId="2" fontId="0" fillId="13" borderId="7" xfId="0" applyNumberFormat="1" applyFill="1" applyBorder="1"/>
    <xf numFmtId="2" fontId="0" fillId="12" borderId="2" xfId="0" applyNumberFormat="1" applyFill="1" applyBorder="1"/>
    <xf numFmtId="0" fontId="0" fillId="12" borderId="4" xfId="0" applyFill="1" applyBorder="1"/>
    <xf numFmtId="2" fontId="0" fillId="12" borderId="7" xfId="0" applyNumberFormat="1" applyFill="1" applyBorder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0" fillId="6" borderId="1" xfId="0" applyFill="1" applyBorder="1" applyProtection="1"/>
    <xf numFmtId="0" fontId="0" fillId="4" borderId="0" xfId="0" quotePrefix="1" applyFill="1" applyAlignment="1">
      <alignment horizontal="center"/>
    </xf>
    <xf numFmtId="2" fontId="0" fillId="4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2" fontId="2" fillId="10" borderId="11" xfId="0" applyNumberFormat="1" applyFont="1" applyFill="1" applyBorder="1"/>
    <xf numFmtId="0" fontId="0" fillId="15" borderId="0" xfId="0" applyFill="1"/>
    <xf numFmtId="0" fontId="0" fillId="15" borderId="3" xfId="0" applyFill="1" applyBorder="1"/>
    <xf numFmtId="0" fontId="0" fillId="15" borderId="4" xfId="0" applyFill="1" applyBorder="1"/>
    <xf numFmtId="0" fontId="0" fillId="15" borderId="2" xfId="0" applyFill="1" applyBorder="1"/>
    <xf numFmtId="0" fontId="0" fillId="15" borderId="10" xfId="0" applyFill="1" applyBorder="1"/>
    <xf numFmtId="0" fontId="0" fillId="15" borderId="11" xfId="0" applyFill="1" applyBorder="1"/>
    <xf numFmtId="0" fontId="7" fillId="15" borderId="11" xfId="0" applyFont="1" applyFill="1" applyBorder="1"/>
    <xf numFmtId="0" fontId="0" fillId="15" borderId="12" xfId="0" applyFill="1" applyBorder="1"/>
    <xf numFmtId="0" fontId="1" fillId="15" borderId="6" xfId="0" applyFont="1" applyFill="1" applyBorder="1"/>
    <xf numFmtId="0" fontId="0" fillId="15" borderId="8" xfId="0" applyFill="1" applyBorder="1"/>
    <xf numFmtId="2" fontId="0" fillId="10" borderId="0" xfId="0" applyNumberFormat="1" applyFill="1" applyBorder="1"/>
    <xf numFmtId="0" fontId="0" fillId="4" borderId="0" xfId="0" quotePrefix="1" applyFill="1"/>
    <xf numFmtId="0" fontId="0" fillId="4" borderId="0" xfId="0" quotePrefix="1" applyFill="1" applyAlignment="1">
      <alignment horizontal="left"/>
    </xf>
    <xf numFmtId="0" fontId="0" fillId="15" borderId="0" xfId="0" applyFill="1" applyAlignment="1">
      <alignment horizontal="right"/>
    </xf>
    <xf numFmtId="2" fontId="0" fillId="15" borderId="0" xfId="0" applyNumberFormat="1" applyFill="1" applyAlignment="1">
      <alignment horizontal="right"/>
    </xf>
    <xf numFmtId="0" fontId="0" fillId="15" borderId="0" xfId="0" applyFill="1" applyAlignment="1">
      <alignment horizontal="center"/>
    </xf>
    <xf numFmtId="0" fontId="0" fillId="15" borderId="0" xfId="0" applyFill="1" applyAlignment="1">
      <alignment horizontal="left"/>
    </xf>
    <xf numFmtId="0" fontId="0" fillId="15" borderId="0" xfId="0" quotePrefix="1" applyFill="1" applyAlignment="1">
      <alignment horizontal="left"/>
    </xf>
    <xf numFmtId="2" fontId="0" fillId="15" borderId="0" xfId="0" applyNumberFormat="1" applyFill="1"/>
    <xf numFmtId="0" fontId="0" fillId="16" borderId="0" xfId="0" applyFill="1"/>
    <xf numFmtId="0" fontId="0" fillId="15" borderId="0" xfId="0" quotePrefix="1" applyFill="1" applyAlignment="1">
      <alignment horizontal="center"/>
    </xf>
    <xf numFmtId="2" fontId="0" fillId="4" borderId="0" xfId="0" quotePrefix="1" applyNumberFormat="1" applyFill="1" applyAlignment="1">
      <alignment horizontal="right"/>
    </xf>
    <xf numFmtId="0" fontId="9" fillId="4" borderId="0" xfId="0" applyFont="1" applyFill="1"/>
    <xf numFmtId="0" fontId="0" fillId="8" borderId="3" xfId="0" quotePrefix="1" applyFill="1" applyBorder="1" applyAlignment="1">
      <alignment horizontal="center"/>
    </xf>
    <xf numFmtId="2" fontId="0" fillId="8" borderId="3" xfId="0" applyNumberFormat="1" applyFill="1" applyBorder="1"/>
    <xf numFmtId="0" fontId="0" fillId="8" borderId="3" xfId="0" applyFill="1" applyBorder="1"/>
    <xf numFmtId="2" fontId="0" fillId="2" borderId="3" xfId="0" applyNumberFormat="1" applyFill="1" applyBorder="1"/>
    <xf numFmtId="0" fontId="9" fillId="2" borderId="0" xfId="0" applyFont="1" applyFill="1" applyBorder="1"/>
    <xf numFmtId="2" fontId="0" fillId="2" borderId="0" xfId="0" applyNumberFormat="1" applyFill="1" applyBorder="1"/>
    <xf numFmtId="0" fontId="0" fillId="2" borderId="5" xfId="0" applyFill="1" applyBorder="1" applyAlignment="1">
      <alignment horizontal="right"/>
    </xf>
    <xf numFmtId="2" fontId="0" fillId="2" borderId="8" xfId="0" applyNumberFormat="1" applyFill="1" applyBorder="1"/>
    <xf numFmtId="0" fontId="0" fillId="5" borderId="0" xfId="0" applyFill="1"/>
    <xf numFmtId="2" fontId="0" fillId="5" borderId="0" xfId="0" applyNumberFormat="1" applyFill="1" applyBorder="1"/>
    <xf numFmtId="0" fontId="9" fillId="5" borderId="0" xfId="0" applyFont="1" applyFill="1" applyBorder="1"/>
    <xf numFmtId="0" fontId="0" fillId="5" borderId="0" xfId="0" applyFill="1" applyBorder="1" applyAlignment="1">
      <alignment horizontal="right"/>
    </xf>
    <xf numFmtId="2" fontId="0" fillId="5" borderId="8" xfId="0" applyNumberFormat="1" applyFill="1" applyBorder="1"/>
    <xf numFmtId="0" fontId="0" fillId="10" borderId="3" xfId="0" applyFill="1" applyBorder="1"/>
    <xf numFmtId="0" fontId="0" fillId="10" borderId="3" xfId="0" quotePrefix="1" applyFill="1" applyBorder="1" applyAlignment="1">
      <alignment horizontal="center"/>
    </xf>
    <xf numFmtId="2" fontId="0" fillId="5" borderId="3" xfId="0" applyNumberFormat="1" applyFill="1" applyBorder="1"/>
    <xf numFmtId="0" fontId="0" fillId="3" borderId="8" xfId="0" applyFill="1" applyBorder="1"/>
    <xf numFmtId="0" fontId="8" fillId="4" borderId="0" xfId="0" applyFont="1" applyFill="1"/>
    <xf numFmtId="0" fontId="12" fillId="2" borderId="5" xfId="0" applyFont="1" applyFill="1" applyBorder="1"/>
    <xf numFmtId="0" fontId="12" fillId="5" borderId="5" xfId="0" applyFont="1" applyFill="1" applyBorder="1"/>
    <xf numFmtId="0" fontId="13" fillId="2" borderId="5" xfId="0" applyFont="1" applyFill="1" applyBorder="1"/>
    <xf numFmtId="0" fontId="13" fillId="5" borderId="5" xfId="0" applyFont="1" applyFill="1" applyBorder="1"/>
    <xf numFmtId="0" fontId="11" fillId="2" borderId="4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2" fontId="16" fillId="18" borderId="8" xfId="0" applyNumberFormat="1" applyFont="1" applyFill="1" applyBorder="1"/>
    <xf numFmtId="0" fontId="17" fillId="18" borderId="9" xfId="0" applyFont="1" applyFill="1" applyBorder="1"/>
    <xf numFmtId="0" fontId="4" fillId="3" borderId="0" xfId="0" applyFont="1" applyFill="1" applyAlignment="1">
      <alignment horizontal="left"/>
    </xf>
    <xf numFmtId="0" fontId="11" fillId="2" borderId="3" xfId="0" applyFont="1" applyFill="1" applyBorder="1" applyAlignment="1">
      <alignment horizontal="center"/>
    </xf>
    <xf numFmtId="2" fontId="19" fillId="18" borderId="0" xfId="0" applyNumberFormat="1" applyFont="1" applyFill="1"/>
    <xf numFmtId="0" fontId="20" fillId="18" borderId="0" xfId="0" applyFont="1" applyFill="1"/>
    <xf numFmtId="0" fontId="0" fillId="5" borderId="0" xfId="0" applyFont="1" applyFill="1" applyBorder="1"/>
    <xf numFmtId="0" fontId="0" fillId="2" borderId="0" xfId="0" applyFont="1" applyFill="1" applyBorder="1"/>
    <xf numFmtId="0" fontId="20" fillId="18" borderId="8" xfId="0" applyFont="1" applyFill="1" applyBorder="1"/>
    <xf numFmtId="0" fontId="20" fillId="18" borderId="9" xfId="0" applyFont="1" applyFill="1" applyBorder="1"/>
    <xf numFmtId="0" fontId="9" fillId="4" borderId="0" xfId="0" applyFont="1" applyFill="1" applyAlignment="1"/>
    <xf numFmtId="0" fontId="9" fillId="4" borderId="0" xfId="0" applyFont="1" applyFill="1" applyAlignment="1">
      <alignment horizontal="left"/>
    </xf>
    <xf numFmtId="2" fontId="1" fillId="2" borderId="8" xfId="0" applyNumberFormat="1" applyFont="1" applyFill="1" applyBorder="1"/>
    <xf numFmtId="0" fontId="1" fillId="2" borderId="8" xfId="0" applyFont="1" applyFill="1" applyBorder="1"/>
    <xf numFmtId="2" fontId="1" fillId="5" borderId="8" xfId="0" applyNumberFormat="1" applyFont="1" applyFill="1" applyBorder="1"/>
    <xf numFmtId="0" fontId="1" fillId="5" borderId="8" xfId="0" applyFont="1" applyFill="1" applyBorder="1"/>
    <xf numFmtId="0" fontId="20" fillId="4" borderId="0" xfId="0" applyFont="1" applyFill="1"/>
    <xf numFmtId="0" fontId="20" fillId="3" borderId="0" xfId="0" applyFont="1" applyFill="1"/>
    <xf numFmtId="0" fontId="21" fillId="3" borderId="0" xfId="0" applyFont="1" applyFill="1"/>
    <xf numFmtId="0" fontId="1" fillId="2" borderId="9" xfId="0" applyFont="1" applyFill="1" applyBorder="1"/>
    <xf numFmtId="0" fontId="9" fillId="15" borderId="5" xfId="0" applyFont="1" applyFill="1" applyBorder="1"/>
    <xf numFmtId="0" fontId="0" fillId="15" borderId="7" xfId="0" applyFill="1" applyBorder="1"/>
    <xf numFmtId="0" fontId="0" fillId="15" borderId="9" xfId="0" applyFill="1" applyBorder="1"/>
    <xf numFmtId="0" fontId="1" fillId="5" borderId="9" xfId="0" applyFont="1" applyFill="1" applyBorder="1"/>
    <xf numFmtId="0" fontId="9" fillId="15" borderId="0" xfId="0" applyFont="1" applyFill="1" applyBorder="1"/>
    <xf numFmtId="2" fontId="1" fillId="15" borderId="8" xfId="0" applyNumberFormat="1" applyFont="1" applyFill="1" applyBorder="1"/>
    <xf numFmtId="0" fontId="0" fillId="9" borderId="1" xfId="0" applyFill="1" applyBorder="1" applyProtection="1">
      <protection locked="0"/>
    </xf>
    <xf numFmtId="0" fontId="6" fillId="9" borderId="1" xfId="0" applyFont="1" applyFill="1" applyBorder="1" applyProtection="1">
      <protection locked="0"/>
    </xf>
    <xf numFmtId="0" fontId="0" fillId="15" borderId="1" xfId="0" applyFill="1" applyBorder="1" applyProtection="1">
      <protection locked="0"/>
    </xf>
    <xf numFmtId="0" fontId="20" fillId="3" borderId="13" xfId="0" applyFont="1" applyFill="1" applyBorder="1"/>
    <xf numFmtId="0" fontId="18" fillId="16" borderId="0" xfId="0" applyFont="1" applyFill="1"/>
    <xf numFmtId="0" fontId="10" fillId="16" borderId="0" xfId="0" applyFont="1" applyFill="1"/>
    <xf numFmtId="0" fontId="22" fillId="16" borderId="0" xfId="0" applyFont="1" applyFill="1"/>
    <xf numFmtId="0" fontId="14" fillId="17" borderId="0" xfId="0" applyFont="1" applyFill="1"/>
    <xf numFmtId="2" fontId="1" fillId="4" borderId="0" xfId="0" applyNumberFormat="1" applyFont="1" applyFill="1" applyBorder="1"/>
    <xf numFmtId="2" fontId="16" fillId="4" borderId="0" xfId="0" applyNumberFormat="1" applyFont="1" applyFill="1" applyBorder="1"/>
    <xf numFmtId="0" fontId="17" fillId="4" borderId="0" xfId="0" applyFont="1" applyFill="1" applyBorder="1"/>
    <xf numFmtId="0" fontId="0" fillId="3" borderId="0" xfId="0" applyFill="1" applyBorder="1"/>
    <xf numFmtId="0" fontId="1" fillId="5" borderId="0" xfId="0" applyFont="1" applyFill="1"/>
    <xf numFmtId="2" fontId="0" fillId="5" borderId="0" xfId="0" applyNumberFormat="1" applyFill="1"/>
    <xf numFmtId="0" fontId="1" fillId="2" borderId="2" xfId="0" applyFont="1" applyFill="1" applyBorder="1"/>
    <xf numFmtId="2" fontId="1" fillId="2" borderId="3" xfId="0" applyNumberFormat="1" applyFont="1" applyFill="1" applyBorder="1"/>
    <xf numFmtId="2" fontId="24" fillId="18" borderId="8" xfId="0" applyNumberFormat="1" applyFont="1" applyFill="1" applyBorder="1"/>
    <xf numFmtId="0" fontId="24" fillId="18" borderId="8" xfId="0" applyFont="1" applyFill="1" applyBorder="1"/>
    <xf numFmtId="0" fontId="0" fillId="13" borderId="3" xfId="0" applyFill="1" applyBorder="1"/>
    <xf numFmtId="2" fontId="0" fillId="13" borderId="3" xfId="0" applyNumberFormat="1" applyFill="1" applyBorder="1"/>
    <xf numFmtId="0" fontId="0" fillId="13" borderId="4" xfId="0" applyFill="1" applyBorder="1"/>
    <xf numFmtId="0" fontId="0" fillId="13" borderId="8" xfId="0" applyFill="1" applyBorder="1"/>
    <xf numFmtId="0" fontId="0" fillId="19" borderId="2" xfId="0" applyFill="1" applyBorder="1"/>
    <xf numFmtId="0" fontId="0" fillId="19" borderId="3" xfId="0" applyFill="1" applyBorder="1"/>
    <xf numFmtId="0" fontId="1" fillId="19" borderId="3" xfId="0" applyFont="1" applyFill="1" applyBorder="1"/>
    <xf numFmtId="1" fontId="1" fillId="19" borderId="3" xfId="0" applyNumberFormat="1" applyFont="1" applyFill="1" applyBorder="1"/>
    <xf numFmtId="0" fontId="0" fillId="19" borderId="4" xfId="0" applyFill="1" applyBorder="1"/>
    <xf numFmtId="0" fontId="0" fillId="19" borderId="7" xfId="0" applyFill="1" applyBorder="1"/>
    <xf numFmtId="0" fontId="0" fillId="19" borderId="8" xfId="0" applyFill="1" applyBorder="1"/>
    <xf numFmtId="0" fontId="1" fillId="19" borderId="8" xfId="0" applyFont="1" applyFill="1" applyBorder="1"/>
    <xf numFmtId="2" fontId="1" fillId="19" borderId="8" xfId="0" applyNumberFormat="1" applyFont="1" applyFill="1" applyBorder="1"/>
    <xf numFmtId="2" fontId="23" fillId="18" borderId="8" xfId="0" applyNumberFormat="1" applyFont="1" applyFill="1" applyBorder="1"/>
    <xf numFmtId="0" fontId="23" fillId="18" borderId="8" xfId="0" applyFont="1" applyFill="1" applyBorder="1"/>
    <xf numFmtId="0" fontId="0" fillId="19" borderId="9" xfId="0" applyFill="1" applyBorder="1"/>
    <xf numFmtId="2" fontId="0" fillId="6" borderId="0" xfId="0" applyNumberFormat="1" applyFill="1" applyBorder="1"/>
    <xf numFmtId="0" fontId="1" fillId="13" borderId="3" xfId="0" applyFont="1" applyFill="1" applyBorder="1"/>
    <xf numFmtId="0" fontId="4" fillId="14" borderId="3" xfId="0" applyFont="1" applyFill="1" applyBorder="1" applyAlignment="1">
      <alignment horizontal="right"/>
    </xf>
    <xf numFmtId="0" fontId="1" fillId="2" borderId="7" xfId="0" applyFont="1" applyFill="1" applyBorder="1"/>
    <xf numFmtId="0" fontId="25" fillId="1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gif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5" Type="http://schemas.openxmlformats.org/officeDocument/2006/relationships/image" Target="../media/image10.gif"/><Relationship Id="rId4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40</xdr:row>
      <xdr:rowOff>28575</xdr:rowOff>
    </xdr:from>
    <xdr:to>
      <xdr:col>3</xdr:col>
      <xdr:colOff>588120</xdr:colOff>
      <xdr:row>45</xdr:row>
      <xdr:rowOff>161925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7753350"/>
          <a:ext cx="1454895" cy="1085850"/>
        </a:xfrm>
        <a:prstGeom prst="rect">
          <a:avLst/>
        </a:prstGeom>
      </xdr:spPr>
    </xdr:pic>
    <xdr:clientData/>
  </xdr:twoCellAnchor>
  <xdr:twoCellAnchor editAs="oneCell">
    <xdr:from>
      <xdr:col>11</xdr:col>
      <xdr:colOff>209550</xdr:colOff>
      <xdr:row>40</xdr:row>
      <xdr:rowOff>19050</xdr:rowOff>
    </xdr:from>
    <xdr:to>
      <xdr:col>12</xdr:col>
      <xdr:colOff>740520</xdr:colOff>
      <xdr:row>45</xdr:row>
      <xdr:rowOff>152400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7743825"/>
          <a:ext cx="1454895" cy="1085850"/>
        </a:xfrm>
        <a:prstGeom prst="rect">
          <a:avLst/>
        </a:prstGeom>
      </xdr:spPr>
    </xdr:pic>
    <xdr:clientData/>
  </xdr:twoCellAnchor>
  <xdr:twoCellAnchor editAs="oneCell">
    <xdr:from>
      <xdr:col>6</xdr:col>
      <xdr:colOff>685800</xdr:colOff>
      <xdr:row>30</xdr:row>
      <xdr:rowOff>85725</xdr:rowOff>
    </xdr:from>
    <xdr:to>
      <xdr:col>8</xdr:col>
      <xdr:colOff>676275</xdr:colOff>
      <xdr:row>33</xdr:row>
      <xdr:rowOff>245648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5857875"/>
          <a:ext cx="1514475" cy="731423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238126</xdr:colOff>
      <xdr:row>16</xdr:row>
      <xdr:rowOff>123826</xdr:rowOff>
    </xdr:from>
    <xdr:to>
      <xdr:col>9</xdr:col>
      <xdr:colOff>387000</xdr:colOff>
      <xdr:row>24</xdr:row>
      <xdr:rowOff>104776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1" y="3219451"/>
          <a:ext cx="2434874" cy="150495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51</xdr:row>
      <xdr:rowOff>0</xdr:rowOff>
    </xdr:from>
    <xdr:to>
      <xdr:col>4</xdr:col>
      <xdr:colOff>85725</xdr:colOff>
      <xdr:row>54</xdr:row>
      <xdr:rowOff>151796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1" y="9925050"/>
          <a:ext cx="2390774" cy="723296"/>
        </a:xfrm>
        <a:prstGeom prst="rect">
          <a:avLst/>
        </a:prstGeom>
      </xdr:spPr>
    </xdr:pic>
    <xdr:clientData/>
  </xdr:twoCellAnchor>
  <xdr:twoCellAnchor editAs="oneCell">
    <xdr:from>
      <xdr:col>11</xdr:col>
      <xdr:colOff>247651</xdr:colOff>
      <xdr:row>50</xdr:row>
      <xdr:rowOff>185547</xdr:rowOff>
    </xdr:from>
    <xdr:to>
      <xdr:col>13</xdr:col>
      <xdr:colOff>809625</xdr:colOff>
      <xdr:row>54</xdr:row>
      <xdr:rowOff>103618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6" y="9920097"/>
          <a:ext cx="2247899" cy="680071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78</xdr:row>
      <xdr:rowOff>142875</xdr:rowOff>
    </xdr:from>
    <xdr:to>
      <xdr:col>4</xdr:col>
      <xdr:colOff>690528</xdr:colOff>
      <xdr:row>85</xdr:row>
      <xdr:rowOff>28575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5487650"/>
          <a:ext cx="3176553" cy="1219200"/>
        </a:xfrm>
        <a:prstGeom prst="rect">
          <a:avLst/>
        </a:prstGeom>
      </xdr:spPr>
    </xdr:pic>
    <xdr:clientData/>
  </xdr:twoCellAnchor>
  <xdr:twoCellAnchor editAs="oneCell">
    <xdr:from>
      <xdr:col>8</xdr:col>
      <xdr:colOff>733426</xdr:colOff>
      <xdr:row>45</xdr:row>
      <xdr:rowOff>161924</xdr:rowOff>
    </xdr:from>
    <xdr:to>
      <xdr:col>10</xdr:col>
      <xdr:colOff>619126</xdr:colOff>
      <xdr:row>51</xdr:row>
      <xdr:rowOff>180974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1" y="8839199"/>
          <a:ext cx="1409700" cy="1266825"/>
        </a:xfrm>
        <a:prstGeom prst="rect">
          <a:avLst/>
        </a:prstGeom>
      </xdr:spPr>
    </xdr:pic>
    <xdr:clientData/>
  </xdr:twoCellAnchor>
  <xdr:twoCellAnchor editAs="oneCell">
    <xdr:from>
      <xdr:col>6</xdr:col>
      <xdr:colOff>36616</xdr:colOff>
      <xdr:row>3</xdr:row>
      <xdr:rowOff>57149</xdr:rowOff>
    </xdr:from>
    <xdr:to>
      <xdr:col>9</xdr:col>
      <xdr:colOff>723900</xdr:colOff>
      <xdr:row>15</xdr:row>
      <xdr:rowOff>38448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6741" y="676274"/>
          <a:ext cx="2973284" cy="2267299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25</xdr:row>
      <xdr:rowOff>0</xdr:rowOff>
    </xdr:from>
    <xdr:to>
      <xdr:col>9</xdr:col>
      <xdr:colOff>409575</xdr:colOff>
      <xdr:row>27</xdr:row>
      <xdr:rowOff>162983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4810125"/>
          <a:ext cx="2447925" cy="543983"/>
        </a:xfrm>
        <a:prstGeom prst="rect">
          <a:avLst/>
        </a:prstGeom>
      </xdr:spPr>
    </xdr:pic>
    <xdr:clientData/>
  </xdr:twoCellAnchor>
  <xdr:twoCellAnchor editAs="oneCell">
    <xdr:from>
      <xdr:col>12</xdr:col>
      <xdr:colOff>400050</xdr:colOff>
      <xdr:row>16</xdr:row>
      <xdr:rowOff>142875</xdr:rowOff>
    </xdr:from>
    <xdr:to>
      <xdr:col>14</xdr:col>
      <xdr:colOff>276225</xdr:colOff>
      <xdr:row>20</xdr:row>
      <xdr:rowOff>181492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3238500"/>
          <a:ext cx="1495425" cy="800617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16</xdr:row>
      <xdr:rowOff>142876</xdr:rowOff>
    </xdr:from>
    <xdr:to>
      <xdr:col>5</xdr:col>
      <xdr:colOff>314325</xdr:colOff>
      <xdr:row>20</xdr:row>
      <xdr:rowOff>181493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3238501"/>
          <a:ext cx="1495425" cy="800617"/>
        </a:xfrm>
        <a:prstGeom prst="rect">
          <a:avLst/>
        </a:prstGeom>
      </xdr:spPr>
    </xdr:pic>
    <xdr:clientData/>
  </xdr:twoCellAnchor>
  <xdr:twoCellAnchor editAs="oneCell">
    <xdr:from>
      <xdr:col>5</xdr:col>
      <xdr:colOff>828675</xdr:colOff>
      <xdr:row>78</xdr:row>
      <xdr:rowOff>185899</xdr:rowOff>
    </xdr:from>
    <xdr:to>
      <xdr:col>9</xdr:col>
      <xdr:colOff>495300</xdr:colOff>
      <xdr:row>86</xdr:row>
      <xdr:rowOff>29321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15530674"/>
          <a:ext cx="2790825" cy="136742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79</xdr:row>
      <xdr:rowOff>17688</xdr:rowOff>
    </xdr:from>
    <xdr:to>
      <xdr:col>15</xdr:col>
      <xdr:colOff>628650</xdr:colOff>
      <xdr:row>83</xdr:row>
      <xdr:rowOff>69073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15552963"/>
          <a:ext cx="3933825" cy="813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30</xdr:row>
      <xdr:rowOff>85725</xdr:rowOff>
    </xdr:from>
    <xdr:to>
      <xdr:col>8</xdr:col>
      <xdr:colOff>714375</xdr:colOff>
      <xdr:row>33</xdr:row>
      <xdr:rowOff>188498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5857875"/>
          <a:ext cx="1514475" cy="674273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238126</xdr:colOff>
      <xdr:row>16</xdr:row>
      <xdr:rowOff>123826</xdr:rowOff>
    </xdr:from>
    <xdr:to>
      <xdr:col>9</xdr:col>
      <xdr:colOff>387000</xdr:colOff>
      <xdr:row>24</xdr:row>
      <xdr:rowOff>104776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6" y="3219451"/>
          <a:ext cx="2434874" cy="1504950"/>
        </a:xfrm>
        <a:prstGeom prst="rect">
          <a:avLst/>
        </a:prstGeom>
      </xdr:spPr>
    </xdr:pic>
    <xdr:clientData/>
  </xdr:twoCellAnchor>
  <xdr:twoCellAnchor editAs="oneCell">
    <xdr:from>
      <xdr:col>6</xdr:col>
      <xdr:colOff>36616</xdr:colOff>
      <xdr:row>3</xdr:row>
      <xdr:rowOff>57149</xdr:rowOff>
    </xdr:from>
    <xdr:to>
      <xdr:col>9</xdr:col>
      <xdr:colOff>723900</xdr:colOff>
      <xdr:row>15</xdr:row>
      <xdr:rowOff>38448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5316" y="676274"/>
          <a:ext cx="2973284" cy="2267299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25</xdr:row>
      <xdr:rowOff>0</xdr:rowOff>
    </xdr:from>
    <xdr:to>
      <xdr:col>9</xdr:col>
      <xdr:colOff>409575</xdr:colOff>
      <xdr:row>27</xdr:row>
      <xdr:rowOff>162983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4810125"/>
          <a:ext cx="2447925" cy="543983"/>
        </a:xfrm>
        <a:prstGeom prst="rect">
          <a:avLst/>
        </a:prstGeom>
      </xdr:spPr>
    </xdr:pic>
    <xdr:clientData/>
  </xdr:twoCellAnchor>
  <xdr:twoCellAnchor editAs="oneCell">
    <xdr:from>
      <xdr:col>12</xdr:col>
      <xdr:colOff>400050</xdr:colOff>
      <xdr:row>16</xdr:row>
      <xdr:rowOff>142875</xdr:rowOff>
    </xdr:from>
    <xdr:to>
      <xdr:col>14</xdr:col>
      <xdr:colOff>276225</xdr:colOff>
      <xdr:row>20</xdr:row>
      <xdr:rowOff>181492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3238500"/>
          <a:ext cx="1495425" cy="800617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16</xdr:row>
      <xdr:rowOff>142876</xdr:rowOff>
    </xdr:from>
    <xdr:to>
      <xdr:col>5</xdr:col>
      <xdr:colOff>314325</xdr:colOff>
      <xdr:row>20</xdr:row>
      <xdr:rowOff>181493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3238501"/>
          <a:ext cx="1495425" cy="800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91"/>
  <sheetViews>
    <sheetView tabSelected="1" zoomScaleNormal="100" workbookViewId="0">
      <selection activeCell="B8" sqref="B8"/>
    </sheetView>
  </sheetViews>
  <sheetFormatPr baseColWidth="10" defaultRowHeight="15" x14ac:dyDescent="0.25"/>
  <cols>
    <col min="2" max="2" width="12.42578125" customWidth="1"/>
    <col min="4" max="4" width="12.7109375" customWidth="1"/>
    <col min="5" max="5" width="12" bestFit="1" customWidth="1"/>
    <col min="6" max="6" width="12.5703125" bestFit="1" customWidth="1"/>
    <col min="7" max="8" width="11.42578125" customWidth="1"/>
    <col min="10" max="10" width="11.42578125" customWidth="1"/>
    <col min="12" max="12" width="13.85546875" customWidth="1"/>
    <col min="14" max="14" width="12.85546875" customWidth="1"/>
  </cols>
  <sheetData>
    <row r="1" spans="1:1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x14ac:dyDescent="0.3">
      <c r="B2" s="1"/>
      <c r="C2" s="1"/>
      <c r="D2" s="1"/>
      <c r="E2" s="1"/>
      <c r="F2" s="1"/>
      <c r="G2" s="3" t="s">
        <v>52</v>
      </c>
      <c r="H2" s="3"/>
      <c r="I2" s="3"/>
      <c r="J2" s="1"/>
      <c r="K2" s="1"/>
      <c r="L2" s="1"/>
      <c r="M2" s="1"/>
      <c r="N2" s="1"/>
      <c r="O2" s="1"/>
      <c r="P2" s="1"/>
      <c r="Q2" s="1"/>
      <c r="R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158" t="s">
        <v>51</v>
      </c>
      <c r="L3" s="4"/>
      <c r="M3" s="4"/>
      <c r="N3" s="4"/>
      <c r="O3" s="4"/>
      <c r="P3" s="4"/>
      <c r="Q3" s="149"/>
      <c r="R3" s="4"/>
    </row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49"/>
      <c r="R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67"/>
      <c r="L5" s="67"/>
      <c r="M5" s="67"/>
      <c r="N5" s="67"/>
      <c r="O5" s="67"/>
      <c r="P5" s="4"/>
      <c r="Q5" s="149"/>
      <c r="R5" s="4"/>
    </row>
    <row r="6" spans="1:18" x14ac:dyDescent="0.25">
      <c r="A6" s="4"/>
      <c r="B6" s="49"/>
      <c r="C6" s="50"/>
      <c r="D6" s="50"/>
      <c r="E6" s="50"/>
      <c r="F6" s="51"/>
      <c r="G6" s="4"/>
      <c r="H6" s="4"/>
      <c r="I6" s="4"/>
      <c r="J6" s="4"/>
      <c r="K6" s="58"/>
      <c r="L6" s="59"/>
      <c r="M6" s="59"/>
      <c r="N6" s="59"/>
      <c r="O6" s="60"/>
      <c r="P6" s="4"/>
      <c r="Q6" s="149"/>
      <c r="R6" s="4"/>
    </row>
    <row r="7" spans="1:18" x14ac:dyDescent="0.25">
      <c r="A7" s="4"/>
      <c r="B7" s="6" t="s">
        <v>12</v>
      </c>
      <c r="C7" s="52"/>
      <c r="D7" s="52"/>
      <c r="E7" s="52"/>
      <c r="F7" s="53"/>
      <c r="G7" s="4"/>
      <c r="H7" s="4"/>
      <c r="I7" s="4"/>
      <c r="J7" s="4"/>
      <c r="K7" s="21" t="s">
        <v>13</v>
      </c>
      <c r="L7" s="62"/>
      <c r="M7" s="62"/>
      <c r="N7" s="62"/>
      <c r="O7" s="63"/>
      <c r="P7" s="4"/>
      <c r="Q7" s="149"/>
      <c r="R7" s="4"/>
    </row>
    <row r="8" spans="1:18" x14ac:dyDescent="0.25">
      <c r="A8" s="4"/>
      <c r="B8" s="7" t="s">
        <v>26</v>
      </c>
      <c r="C8" s="8"/>
      <c r="D8" s="8"/>
      <c r="E8" s="192">
        <v>0.6</v>
      </c>
      <c r="F8" s="9" t="s">
        <v>7</v>
      </c>
      <c r="G8" s="4"/>
      <c r="H8" s="4"/>
      <c r="I8" s="4"/>
      <c r="J8" s="4"/>
      <c r="K8" s="22" t="s">
        <v>26</v>
      </c>
      <c r="L8" s="23"/>
      <c r="M8" s="23"/>
      <c r="N8" s="192">
        <v>0.6</v>
      </c>
      <c r="O8" s="24" t="s">
        <v>7</v>
      </c>
      <c r="P8" s="4"/>
      <c r="Q8" s="149"/>
      <c r="R8" s="4"/>
    </row>
    <row r="9" spans="1:18" x14ac:dyDescent="0.25">
      <c r="A9" s="4"/>
      <c r="B9" s="7" t="s">
        <v>27</v>
      </c>
      <c r="C9" s="8"/>
      <c r="D9" s="8"/>
      <c r="E9" s="192">
        <v>1180</v>
      </c>
      <c r="F9" s="9" t="s">
        <v>8</v>
      </c>
      <c r="G9" s="4"/>
      <c r="H9" s="4"/>
      <c r="I9" s="4"/>
      <c r="J9" s="4"/>
      <c r="K9" s="22" t="s">
        <v>27</v>
      </c>
      <c r="L9" s="23"/>
      <c r="M9" s="23"/>
      <c r="N9" s="192">
        <v>1280</v>
      </c>
      <c r="O9" s="24" t="s">
        <v>8</v>
      </c>
      <c r="P9" s="4"/>
      <c r="Q9" s="149"/>
      <c r="R9" s="4"/>
    </row>
    <row r="10" spans="1:18" x14ac:dyDescent="0.25">
      <c r="A10" s="4"/>
      <c r="B10" s="7" t="s">
        <v>6</v>
      </c>
      <c r="C10" s="8"/>
      <c r="D10" s="8"/>
      <c r="E10" s="192">
        <v>10</v>
      </c>
      <c r="F10" s="9" t="s">
        <v>9</v>
      </c>
      <c r="G10" s="4"/>
      <c r="H10" s="4"/>
      <c r="I10" s="4"/>
      <c r="J10" s="4"/>
      <c r="K10" s="22" t="s">
        <v>6</v>
      </c>
      <c r="L10" s="23"/>
      <c r="M10" s="23"/>
      <c r="N10" s="192">
        <v>12</v>
      </c>
      <c r="O10" s="24" t="s">
        <v>9</v>
      </c>
      <c r="P10" s="4"/>
      <c r="Q10" s="149"/>
      <c r="R10" s="4"/>
    </row>
    <row r="11" spans="1:18" x14ac:dyDescent="0.25">
      <c r="A11" s="4"/>
      <c r="B11" s="54"/>
      <c r="C11" s="52"/>
      <c r="D11" s="52"/>
      <c r="E11" s="52"/>
      <c r="F11" s="53"/>
      <c r="G11" s="4"/>
      <c r="H11" s="4"/>
      <c r="I11" s="4"/>
      <c r="J11" s="4"/>
      <c r="K11" s="61"/>
      <c r="L11" s="62"/>
      <c r="M11" s="62"/>
      <c r="N11" s="62"/>
      <c r="O11" s="63"/>
      <c r="P11" s="4"/>
      <c r="Q11" s="149"/>
      <c r="R11" s="4"/>
    </row>
    <row r="12" spans="1:18" x14ac:dyDescent="0.25">
      <c r="A12" s="4"/>
      <c r="B12" s="10" t="s">
        <v>11</v>
      </c>
      <c r="C12" s="8"/>
      <c r="D12" s="8"/>
      <c r="E12" s="8">
        <f>PRODUCT(E8,E9,E10,9.81)</f>
        <v>69454.8</v>
      </c>
      <c r="F12" s="9" t="s">
        <v>10</v>
      </c>
      <c r="G12" s="4"/>
      <c r="H12" s="4"/>
      <c r="I12" s="4"/>
      <c r="J12" s="4"/>
      <c r="K12" s="25" t="s">
        <v>11</v>
      </c>
      <c r="L12" s="23"/>
      <c r="M12" s="23"/>
      <c r="N12" s="23">
        <f>PRODUCT(N8,N9,N10,9.81)</f>
        <v>90408.960000000006</v>
      </c>
      <c r="O12" s="24" t="s">
        <v>10</v>
      </c>
      <c r="P12" s="4"/>
      <c r="Q12" s="149"/>
      <c r="R12" s="4"/>
    </row>
    <row r="13" spans="1:18" x14ac:dyDescent="0.25">
      <c r="A13" s="4"/>
      <c r="B13" s="55"/>
      <c r="C13" s="56"/>
      <c r="D13" s="56"/>
      <c r="E13" s="56"/>
      <c r="F13" s="57"/>
      <c r="G13" s="4"/>
      <c r="H13" s="4"/>
      <c r="I13" s="4"/>
      <c r="J13" s="4"/>
      <c r="K13" s="64"/>
      <c r="L13" s="65"/>
      <c r="M13" s="65"/>
      <c r="N13" s="65"/>
      <c r="O13" s="66"/>
      <c r="P13" s="4"/>
      <c r="Q13" s="149"/>
      <c r="R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49"/>
      <c r="R14" s="4"/>
    </row>
    <row r="15" spans="1:18" x14ac:dyDescent="0.25">
      <c r="A15" s="4"/>
      <c r="B15" s="49"/>
      <c r="C15" s="50"/>
      <c r="D15" s="50"/>
      <c r="E15" s="50"/>
      <c r="F15" s="163" t="s">
        <v>56</v>
      </c>
      <c r="G15" s="4"/>
      <c r="H15" s="4"/>
      <c r="I15" s="4"/>
      <c r="J15" s="4"/>
      <c r="K15" s="58"/>
      <c r="L15" s="59"/>
      <c r="M15" s="59"/>
      <c r="N15" s="59"/>
      <c r="O15" s="164" t="s">
        <v>56</v>
      </c>
      <c r="P15" s="4"/>
      <c r="Q15" s="149"/>
      <c r="R15" s="4"/>
    </row>
    <row r="16" spans="1:18" x14ac:dyDescent="0.25">
      <c r="A16" s="4"/>
      <c r="B16" s="6" t="s">
        <v>53</v>
      </c>
      <c r="C16" s="14"/>
      <c r="D16" s="52"/>
      <c r="E16" s="52"/>
      <c r="F16" s="53"/>
      <c r="G16" s="140" t="s">
        <v>77</v>
      </c>
      <c r="H16" s="4"/>
      <c r="I16" s="4"/>
      <c r="J16" s="4"/>
      <c r="K16" s="21" t="s">
        <v>53</v>
      </c>
      <c r="L16" s="29"/>
      <c r="M16" s="62"/>
      <c r="N16" s="62"/>
      <c r="O16" s="63"/>
      <c r="P16" s="4"/>
      <c r="Q16" s="149"/>
      <c r="R16" s="4"/>
    </row>
    <row r="17" spans="1:18" x14ac:dyDescent="0.25">
      <c r="A17" s="4"/>
      <c r="B17" s="7" t="s">
        <v>4</v>
      </c>
      <c r="C17" s="192">
        <v>360</v>
      </c>
      <c r="D17" s="11" t="s">
        <v>17</v>
      </c>
      <c r="E17" s="12">
        <f>(2*3.1416*C17/360)</f>
        <v>6.283199999999999</v>
      </c>
      <c r="F17" s="13" t="s">
        <v>15</v>
      </c>
      <c r="G17" s="4"/>
      <c r="H17" s="4"/>
      <c r="I17" s="4"/>
      <c r="J17" s="4"/>
      <c r="K17" s="22" t="s">
        <v>4</v>
      </c>
      <c r="L17" s="192">
        <v>60</v>
      </c>
      <c r="M17" s="26" t="s">
        <v>17</v>
      </c>
      <c r="N17" s="27">
        <f>(2*3.1416*L17/360)</f>
        <v>1.0472000000000001</v>
      </c>
      <c r="O17" s="28" t="s">
        <v>15</v>
      </c>
      <c r="P17" s="4"/>
      <c r="Q17" s="149"/>
      <c r="R17" s="4"/>
    </row>
    <row r="18" spans="1:18" x14ac:dyDescent="0.25">
      <c r="A18" s="4"/>
      <c r="B18" s="54"/>
      <c r="C18" s="52"/>
      <c r="D18" s="52"/>
      <c r="E18" s="52"/>
      <c r="F18" s="53"/>
      <c r="G18" s="4"/>
      <c r="H18" s="4"/>
      <c r="I18" s="4"/>
      <c r="J18" s="4"/>
      <c r="K18" s="61"/>
      <c r="L18" s="62"/>
      <c r="M18" s="62"/>
      <c r="N18" s="62"/>
      <c r="O18" s="63"/>
      <c r="P18" s="4"/>
      <c r="Q18" s="149"/>
      <c r="R18" s="4"/>
    </row>
    <row r="19" spans="1:18" x14ac:dyDescent="0.25">
      <c r="A19" s="4"/>
      <c r="B19" s="54"/>
      <c r="C19" s="52"/>
      <c r="D19" s="52"/>
      <c r="E19" s="52"/>
      <c r="F19" s="53"/>
      <c r="G19" s="4"/>
      <c r="H19" s="4"/>
      <c r="I19" s="4"/>
      <c r="J19" s="4"/>
      <c r="K19" s="61"/>
      <c r="L19" s="62"/>
      <c r="M19" s="62"/>
      <c r="N19" s="62"/>
      <c r="O19" s="63"/>
      <c r="P19" s="4"/>
      <c r="Q19" s="149"/>
      <c r="R19" s="4"/>
    </row>
    <row r="20" spans="1:18" x14ac:dyDescent="0.25">
      <c r="A20" s="4"/>
      <c r="B20" s="54"/>
      <c r="C20" s="52"/>
      <c r="D20" s="52"/>
      <c r="E20" s="52"/>
      <c r="F20" s="53"/>
      <c r="G20" s="4"/>
      <c r="H20" s="4"/>
      <c r="I20" s="4"/>
      <c r="J20" s="4"/>
      <c r="K20" s="61"/>
      <c r="L20" s="62"/>
      <c r="M20" s="62"/>
      <c r="N20" s="62"/>
      <c r="O20" s="63"/>
      <c r="P20" s="4"/>
      <c r="Q20" s="149"/>
      <c r="R20" s="4"/>
    </row>
    <row r="21" spans="1:18" x14ac:dyDescent="0.25">
      <c r="A21" s="4"/>
      <c r="B21" s="6" t="s">
        <v>14</v>
      </c>
      <c r="C21" s="14"/>
      <c r="D21" s="52"/>
      <c r="E21" s="52"/>
      <c r="F21" s="53"/>
      <c r="G21" s="4"/>
      <c r="H21" s="4"/>
      <c r="I21" s="4"/>
      <c r="J21" s="4"/>
      <c r="K21" s="21" t="s">
        <v>14</v>
      </c>
      <c r="L21" s="29"/>
      <c r="M21" s="62"/>
      <c r="N21" s="62"/>
      <c r="O21" s="63"/>
      <c r="P21" s="4"/>
      <c r="Q21" s="149"/>
      <c r="R21" s="4"/>
    </row>
    <row r="22" spans="1:18" x14ac:dyDescent="0.25">
      <c r="A22" s="4"/>
      <c r="B22" s="7" t="s">
        <v>5</v>
      </c>
      <c r="C22" s="8"/>
      <c r="D22" s="8"/>
      <c r="E22" s="192">
        <v>0</v>
      </c>
      <c r="F22" s="9" t="s">
        <v>7</v>
      </c>
      <c r="G22" s="4"/>
      <c r="H22" s="4"/>
      <c r="I22" s="4"/>
      <c r="J22" s="4"/>
      <c r="K22" s="22" t="s">
        <v>5</v>
      </c>
      <c r="L22" s="23"/>
      <c r="M22" s="23"/>
      <c r="N22" s="192">
        <v>0.6</v>
      </c>
      <c r="O22" s="24" t="s">
        <v>7</v>
      </c>
      <c r="P22" s="4"/>
      <c r="Q22" s="149"/>
      <c r="R22" s="4"/>
    </row>
    <row r="23" spans="1:18" x14ac:dyDescent="0.25">
      <c r="A23" s="4"/>
      <c r="B23" s="7" t="s">
        <v>20</v>
      </c>
      <c r="C23" s="8"/>
      <c r="D23" s="8"/>
      <c r="E23" s="192">
        <v>0</v>
      </c>
      <c r="F23" s="9" t="s">
        <v>8</v>
      </c>
      <c r="G23" s="4"/>
      <c r="H23" s="4"/>
      <c r="I23" s="4"/>
      <c r="J23" s="4"/>
      <c r="K23" s="22" t="s">
        <v>20</v>
      </c>
      <c r="L23" s="23"/>
      <c r="M23" s="23"/>
      <c r="N23" s="192">
        <v>1280</v>
      </c>
      <c r="O23" s="24" t="s">
        <v>8</v>
      </c>
      <c r="P23" s="4"/>
      <c r="Q23" s="149"/>
      <c r="R23" s="4"/>
    </row>
    <row r="24" spans="1:18" x14ac:dyDescent="0.25">
      <c r="A24" s="4"/>
      <c r="B24" s="7" t="s">
        <v>16</v>
      </c>
      <c r="C24" s="8"/>
      <c r="D24" s="8"/>
      <c r="E24" s="192">
        <v>0</v>
      </c>
      <c r="F24" s="9" t="s">
        <v>9</v>
      </c>
      <c r="G24" s="4"/>
      <c r="H24" s="4"/>
      <c r="I24" s="4"/>
      <c r="J24" s="4"/>
      <c r="K24" s="22" t="s">
        <v>16</v>
      </c>
      <c r="L24" s="23"/>
      <c r="M24" s="23"/>
      <c r="N24" s="192">
        <v>2.4</v>
      </c>
      <c r="O24" s="24" t="s">
        <v>9</v>
      </c>
      <c r="P24" s="4"/>
      <c r="Q24" s="149"/>
      <c r="R24" s="4"/>
    </row>
    <row r="25" spans="1:18" x14ac:dyDescent="0.25">
      <c r="A25" s="4"/>
      <c r="B25" s="159" t="s">
        <v>54</v>
      </c>
      <c r="C25" s="52"/>
      <c r="D25" s="52"/>
      <c r="E25" s="52"/>
      <c r="F25" s="53"/>
      <c r="G25" s="4"/>
      <c r="H25" s="4"/>
      <c r="I25" s="4"/>
      <c r="J25" s="4"/>
      <c r="K25" s="160" t="s">
        <v>54</v>
      </c>
      <c r="L25" s="62"/>
      <c r="M25" s="62"/>
      <c r="N25" s="62"/>
      <c r="O25" s="63"/>
      <c r="P25" s="4"/>
      <c r="Q25" s="149"/>
      <c r="R25" s="4"/>
    </row>
    <row r="26" spans="1:18" x14ac:dyDescent="0.25">
      <c r="A26" s="4"/>
      <c r="B26" s="161" t="s">
        <v>55</v>
      </c>
      <c r="C26" s="52"/>
      <c r="D26" s="52"/>
      <c r="E26" s="52"/>
      <c r="F26" s="53"/>
      <c r="G26" s="4"/>
      <c r="H26" s="4"/>
      <c r="I26" s="4"/>
      <c r="J26" s="4"/>
      <c r="K26" s="162" t="s">
        <v>55</v>
      </c>
      <c r="L26" s="62"/>
      <c r="M26" s="62"/>
      <c r="N26" s="62"/>
      <c r="O26" s="63"/>
      <c r="P26" s="4"/>
      <c r="Q26" s="149"/>
      <c r="R26" s="4"/>
    </row>
    <row r="27" spans="1:18" x14ac:dyDescent="0.25">
      <c r="A27" s="4"/>
      <c r="B27" s="7" t="s">
        <v>24</v>
      </c>
      <c r="C27" s="8"/>
      <c r="D27" s="8"/>
      <c r="E27" s="8">
        <f>(E22*E23*9.81*E17*(E24/2))</f>
        <v>0</v>
      </c>
      <c r="F27" s="13" t="s">
        <v>10</v>
      </c>
      <c r="G27" s="4"/>
      <c r="H27" s="4"/>
      <c r="I27" s="4"/>
      <c r="J27" s="4"/>
      <c r="K27" s="22" t="s">
        <v>25</v>
      </c>
      <c r="L27" s="23"/>
      <c r="M27" s="23"/>
      <c r="N27" s="128">
        <f>(1/2*N22*N23*9.81*N17*N24)</f>
        <v>9467.6262912000002</v>
      </c>
      <c r="O27" s="28" t="s">
        <v>10</v>
      </c>
      <c r="P27" s="4"/>
      <c r="Q27" s="149"/>
      <c r="R27" s="4"/>
    </row>
    <row r="28" spans="1:18" x14ac:dyDescent="0.25">
      <c r="A28" s="4"/>
      <c r="B28" s="55"/>
      <c r="C28" s="56"/>
      <c r="D28" s="56"/>
      <c r="E28" s="56"/>
      <c r="F28" s="57"/>
      <c r="G28" s="4"/>
      <c r="H28" s="4"/>
      <c r="I28" s="4"/>
      <c r="J28" s="4"/>
      <c r="K28" s="64"/>
      <c r="L28" s="65"/>
      <c r="M28" s="65"/>
      <c r="N28" s="65"/>
      <c r="O28" s="66"/>
      <c r="P28" s="4"/>
      <c r="Q28" s="149"/>
      <c r="R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49"/>
      <c r="R29" s="4"/>
    </row>
    <row r="30" spans="1:18" ht="15.75" x14ac:dyDescent="0.25">
      <c r="A30" s="4"/>
      <c r="B30" s="40" t="s">
        <v>18</v>
      </c>
      <c r="C30" s="41"/>
      <c r="D30" s="42" t="s">
        <v>17</v>
      </c>
      <c r="E30" s="43">
        <f>(E12+E27)</f>
        <v>69454.8</v>
      </c>
      <c r="F30" s="44" t="s">
        <v>19</v>
      </c>
      <c r="G30" s="4"/>
      <c r="H30" s="4"/>
      <c r="I30" s="4"/>
      <c r="J30" s="4"/>
      <c r="K30" s="36" t="s">
        <v>18</v>
      </c>
      <c r="L30" s="37"/>
      <c r="M30" s="38" t="s">
        <v>17</v>
      </c>
      <c r="N30" s="117">
        <f>(N12+N27)</f>
        <v>99876.586291200001</v>
      </c>
      <c r="O30" s="39" t="s">
        <v>19</v>
      </c>
      <c r="P30" s="4"/>
      <c r="Q30" s="149"/>
      <c r="R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49"/>
      <c r="R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49"/>
      <c r="R32" s="4"/>
    </row>
    <row r="33" spans="1:18" x14ac:dyDescent="0.25">
      <c r="A33" s="4"/>
      <c r="B33" s="15" t="s">
        <v>21</v>
      </c>
      <c r="C33" s="16"/>
      <c r="D33" s="16"/>
      <c r="E33" s="17">
        <f>SQRT(2*E30/E9)</f>
        <v>10.849884792015075</v>
      </c>
      <c r="F33" s="18" t="s">
        <v>1</v>
      </c>
      <c r="G33" s="5"/>
      <c r="H33" s="5"/>
      <c r="I33" s="5"/>
      <c r="J33" s="4"/>
      <c r="K33" s="30" t="s">
        <v>21</v>
      </c>
      <c r="L33" s="31"/>
      <c r="M33" s="31"/>
      <c r="N33" s="32">
        <f>SQRT(2*N30/N9)</f>
        <v>12.492284261895421</v>
      </c>
      <c r="O33" s="33" t="s">
        <v>1</v>
      </c>
      <c r="P33" s="5"/>
      <c r="Q33" s="149"/>
      <c r="R33" s="4"/>
    </row>
    <row r="34" spans="1:18" ht="21" x14ac:dyDescent="0.35">
      <c r="A34" s="4"/>
      <c r="B34" s="19"/>
      <c r="C34" s="20"/>
      <c r="D34" s="20"/>
      <c r="E34" s="165">
        <f>(E33*3.6)</f>
        <v>39.059585251254269</v>
      </c>
      <c r="F34" s="166" t="s">
        <v>0</v>
      </c>
      <c r="G34" s="5"/>
      <c r="H34" s="5"/>
      <c r="I34" s="5"/>
      <c r="J34" s="4"/>
      <c r="K34" s="34"/>
      <c r="L34" s="35"/>
      <c r="M34" s="35"/>
      <c r="N34" s="165">
        <f>(N33*3.6)</f>
        <v>44.972223342823519</v>
      </c>
      <c r="O34" s="166" t="s">
        <v>0</v>
      </c>
      <c r="P34" s="5"/>
      <c r="Q34" s="149"/>
      <c r="R34" s="4"/>
    </row>
    <row r="35" spans="1:1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49"/>
      <c r="R35" s="4"/>
    </row>
    <row r="36" spans="1: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49"/>
      <c r="R36" s="4"/>
    </row>
    <row r="37" spans="1: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49"/>
      <c r="R37" s="4"/>
    </row>
    <row r="38" spans="1:18" ht="18.75" x14ac:dyDescent="0.3">
      <c r="A38" s="4"/>
      <c r="B38" s="1"/>
      <c r="C38" s="111"/>
      <c r="D38" s="110" t="s">
        <v>12</v>
      </c>
      <c r="E38" s="1"/>
      <c r="F38" s="2"/>
      <c r="G38" s="167"/>
      <c r="H38" s="3" t="s">
        <v>22</v>
      </c>
      <c r="I38" s="3"/>
      <c r="J38" s="2"/>
      <c r="K38" s="2"/>
      <c r="L38" s="1"/>
      <c r="M38" s="110" t="s">
        <v>13</v>
      </c>
      <c r="N38" s="1"/>
      <c r="O38" s="1"/>
      <c r="P38" s="1"/>
      <c r="Q38" s="1"/>
      <c r="R38" s="4"/>
    </row>
    <row r="39" spans="1:18" x14ac:dyDescent="0.25">
      <c r="A39" s="4"/>
      <c r="B39" s="4"/>
      <c r="C39" s="4"/>
      <c r="D39" s="4"/>
      <c r="E39" s="4"/>
      <c r="F39" s="4"/>
      <c r="G39" s="4"/>
      <c r="H39" s="4"/>
      <c r="I39" s="1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4"/>
      <c r="B40" s="112" t="s">
        <v>3</v>
      </c>
      <c r="C40" s="192">
        <v>0.5</v>
      </c>
      <c r="D40" s="91" t="s">
        <v>2</v>
      </c>
      <c r="E40" s="192">
        <v>0.5</v>
      </c>
      <c r="F40" s="69">
        <f>(C40/E40)</f>
        <v>1</v>
      </c>
      <c r="G40" s="68" t="s">
        <v>31</v>
      </c>
      <c r="H40" s="67"/>
      <c r="I40" s="1"/>
      <c r="J40" s="4"/>
      <c r="K40" s="92" t="s">
        <v>3</v>
      </c>
      <c r="L40" s="192">
        <v>1.2</v>
      </c>
      <c r="M40" s="92" t="s">
        <v>2</v>
      </c>
      <c r="N40" s="192">
        <v>1.3</v>
      </c>
      <c r="O40" s="71">
        <f>(L40/N40)</f>
        <v>0.92307692307692302</v>
      </c>
      <c r="P40" s="72" t="s">
        <v>31</v>
      </c>
      <c r="Q40" s="4"/>
      <c r="R40" s="4"/>
    </row>
    <row r="41" spans="1:18" x14ac:dyDescent="0.25">
      <c r="A41" s="4"/>
      <c r="B41" s="74"/>
      <c r="C41" s="67"/>
      <c r="D41" s="67"/>
      <c r="E41" s="67"/>
      <c r="F41" s="45">
        <f>DEGREES(ASIN(F40))</f>
        <v>90</v>
      </c>
      <c r="G41" s="46" t="s">
        <v>4</v>
      </c>
      <c r="H41" s="67"/>
      <c r="I41" s="1"/>
      <c r="J41" s="4"/>
      <c r="K41" s="74"/>
      <c r="L41" s="67"/>
      <c r="M41" s="67"/>
      <c r="N41" s="67"/>
      <c r="O41" s="47">
        <f>DEGREES(ASIN(O40))</f>
        <v>67.38013505195957</v>
      </c>
      <c r="P41" s="48" t="s">
        <v>4</v>
      </c>
      <c r="Q41" s="4"/>
      <c r="R41" s="4"/>
    </row>
    <row r="42" spans="1:18" x14ac:dyDescent="0.25">
      <c r="A42" s="4"/>
      <c r="B42" s="74"/>
      <c r="C42" s="67"/>
      <c r="D42" s="67"/>
      <c r="E42" s="67"/>
      <c r="F42" s="107">
        <f>SIN(RADIANS(F41))</f>
        <v>1</v>
      </c>
      <c r="G42" s="108" t="s">
        <v>28</v>
      </c>
      <c r="H42" s="67"/>
      <c r="I42" s="1"/>
      <c r="J42" s="4"/>
      <c r="K42" s="74"/>
      <c r="L42" s="67"/>
      <c r="M42" s="67"/>
      <c r="N42" s="67"/>
      <c r="O42" s="104">
        <f>SIN(RADIANS(O41))</f>
        <v>0.92307692307692302</v>
      </c>
      <c r="P42" s="105" t="s">
        <v>28</v>
      </c>
      <c r="Q42" s="4"/>
      <c r="R42" s="4"/>
    </row>
    <row r="43" spans="1:18" x14ac:dyDescent="0.25">
      <c r="A43" s="4"/>
      <c r="B43" s="77"/>
      <c r="C43" s="67"/>
      <c r="D43" s="67"/>
      <c r="E43" s="83"/>
      <c r="F43" s="109">
        <f>ROUND(COS(F41*PI()/180),2)</f>
        <v>0</v>
      </c>
      <c r="G43" s="70" t="s">
        <v>29</v>
      </c>
      <c r="H43" s="67"/>
      <c r="I43" s="1"/>
      <c r="J43" s="4"/>
      <c r="K43" s="74"/>
      <c r="L43" s="67"/>
      <c r="M43" s="67"/>
      <c r="N43" s="67"/>
      <c r="O43" s="106">
        <f>ROUND(COS(O41*PI()/180),2)</f>
        <v>0.38</v>
      </c>
      <c r="P43" s="73" t="s">
        <v>29</v>
      </c>
      <c r="Q43" s="4"/>
      <c r="R43" s="4"/>
    </row>
    <row r="44" spans="1:18" x14ac:dyDescent="0.25">
      <c r="A44" s="4"/>
      <c r="B44" s="74"/>
      <c r="C44" s="67"/>
      <c r="D44" s="67"/>
      <c r="E44" s="67"/>
      <c r="F44" s="78"/>
      <c r="G44" s="79"/>
      <c r="H44" s="4"/>
      <c r="I44" s="1"/>
      <c r="J44" s="4"/>
      <c r="K44" s="74"/>
      <c r="L44" s="67"/>
      <c r="M44" s="67"/>
      <c r="N44" s="67"/>
      <c r="O44" s="78"/>
      <c r="P44" s="79"/>
      <c r="Q44" s="4"/>
      <c r="R44" s="4"/>
    </row>
    <row r="45" spans="1:18" x14ac:dyDescent="0.25">
      <c r="A45" s="4"/>
      <c r="B45" s="74"/>
      <c r="C45" s="67"/>
      <c r="D45" s="67"/>
      <c r="E45" s="67"/>
      <c r="F45" s="67"/>
      <c r="G45" s="84"/>
      <c r="H45" s="85"/>
      <c r="I45" s="86" t="s">
        <v>30</v>
      </c>
      <c r="J45" s="85"/>
      <c r="K45" s="87"/>
      <c r="L45" s="67"/>
      <c r="M45" s="67"/>
      <c r="N45" s="67"/>
      <c r="O45" s="67"/>
      <c r="P45" s="101"/>
      <c r="Q45" s="4"/>
      <c r="R45" s="4"/>
    </row>
    <row r="46" spans="1:18" x14ac:dyDescent="0.25">
      <c r="A46" s="4"/>
      <c r="B46" s="76"/>
      <c r="C46" s="75"/>
      <c r="D46" s="75"/>
      <c r="E46" s="75"/>
      <c r="F46" s="75"/>
      <c r="G46" s="93"/>
      <c r="H46" s="94"/>
      <c r="I46" s="94"/>
      <c r="J46" s="95"/>
      <c r="K46" s="96"/>
      <c r="L46" s="76"/>
      <c r="M46" s="75"/>
      <c r="N46" s="102"/>
      <c r="O46" s="103"/>
      <c r="P46" s="82"/>
      <c r="Q46" s="4"/>
      <c r="R46" s="4"/>
    </row>
    <row r="47" spans="1:18" x14ac:dyDescent="0.25">
      <c r="A47" s="4"/>
      <c r="B47" s="4"/>
      <c r="C47" s="4"/>
      <c r="D47" s="4"/>
      <c r="E47" s="4"/>
      <c r="F47" s="4"/>
      <c r="G47" s="93" t="s">
        <v>12</v>
      </c>
      <c r="H47" s="193">
        <v>0</v>
      </c>
      <c r="I47" s="94" t="s">
        <v>23</v>
      </c>
      <c r="J47" s="94"/>
      <c r="K47" s="97"/>
      <c r="L47" s="67"/>
      <c r="M47" s="67"/>
      <c r="N47" s="67"/>
      <c r="O47" s="67"/>
      <c r="P47" s="67"/>
      <c r="Q47" s="4"/>
      <c r="R47" s="4"/>
    </row>
    <row r="48" spans="1:18" x14ac:dyDescent="0.25">
      <c r="A48" s="4"/>
      <c r="B48" s="4"/>
      <c r="C48" s="4"/>
      <c r="D48" s="4"/>
      <c r="E48" s="4"/>
      <c r="F48" s="4"/>
      <c r="G48" s="98"/>
      <c r="H48" s="99" t="s">
        <v>29</v>
      </c>
      <c r="I48" s="100">
        <f>ROUND(COS(H47*PI()/180),2)</f>
        <v>1</v>
      </c>
      <c r="J48" s="94"/>
      <c r="K48" s="97"/>
      <c r="L48" s="80"/>
      <c r="M48" s="81"/>
      <c r="N48" s="67"/>
      <c r="O48" s="67"/>
      <c r="P48" s="67"/>
      <c r="Q48" s="4"/>
      <c r="R48" s="4"/>
    </row>
    <row r="49" spans="1:18" x14ac:dyDescent="0.25">
      <c r="A49" s="4"/>
      <c r="B49" s="4"/>
      <c r="C49" s="4"/>
      <c r="D49" s="4"/>
      <c r="E49" s="4"/>
      <c r="F49" s="4"/>
      <c r="G49" s="98"/>
      <c r="H49" s="99" t="s">
        <v>28</v>
      </c>
      <c r="I49" s="100">
        <f>ROUND(SIN(H47*PI()/180),2)</f>
        <v>0</v>
      </c>
      <c r="J49" s="94"/>
      <c r="K49" s="97"/>
      <c r="L49" s="80"/>
      <c r="M49" s="81"/>
      <c r="N49" s="67"/>
      <c r="O49" s="67"/>
      <c r="P49" s="67"/>
      <c r="Q49" s="4"/>
      <c r="R49" s="4"/>
    </row>
    <row r="50" spans="1:18" ht="23.25" x14ac:dyDescent="0.35">
      <c r="A50" s="4"/>
      <c r="B50" s="122"/>
      <c r="C50" s="123"/>
      <c r="D50" s="124" t="s">
        <v>35</v>
      </c>
      <c r="E50" s="123"/>
      <c r="F50" s="123"/>
      <c r="G50" s="126" t="s">
        <v>13</v>
      </c>
      <c r="H50" s="192">
        <v>90</v>
      </c>
      <c r="I50" s="94" t="s">
        <v>23</v>
      </c>
      <c r="J50" s="94"/>
      <c r="K50" s="94"/>
      <c r="L50" s="123"/>
      <c r="M50" s="123"/>
      <c r="N50" s="124" t="s">
        <v>34</v>
      </c>
      <c r="O50" s="123"/>
      <c r="P50" s="123"/>
      <c r="Q50" s="125"/>
      <c r="R50" s="4"/>
    </row>
    <row r="51" spans="1:18" x14ac:dyDescent="0.25">
      <c r="A51" s="4"/>
      <c r="B51" s="4"/>
      <c r="C51" s="4"/>
      <c r="D51" s="5"/>
      <c r="E51" s="4"/>
      <c r="F51" s="4"/>
      <c r="G51" s="98"/>
      <c r="H51" s="99" t="s">
        <v>29</v>
      </c>
      <c r="I51" s="100">
        <f>ROUND(COS(H50*PI()/180),2)</f>
        <v>0</v>
      </c>
      <c r="J51" s="94"/>
      <c r="K51" s="97"/>
      <c r="L51" s="80"/>
      <c r="M51" s="81"/>
      <c r="N51" s="67"/>
      <c r="O51" s="67"/>
      <c r="P51" s="67"/>
      <c r="Q51" s="4"/>
      <c r="R51" s="4"/>
    </row>
    <row r="52" spans="1:18" x14ac:dyDescent="0.25">
      <c r="A52" s="4"/>
      <c r="B52" s="4"/>
      <c r="C52" s="4"/>
      <c r="D52" s="4"/>
      <c r="E52" s="4"/>
      <c r="F52" s="4"/>
      <c r="G52" s="98"/>
      <c r="H52" s="99" t="s">
        <v>28</v>
      </c>
      <c r="I52" s="100">
        <f>ROUND(SIN(H50*PI()/180),2)</f>
        <v>1</v>
      </c>
      <c r="J52" s="94"/>
      <c r="K52" s="97"/>
      <c r="L52" s="4"/>
      <c r="M52" s="113"/>
      <c r="N52" s="114"/>
      <c r="O52" s="4"/>
      <c r="P52" s="4"/>
      <c r="Q52" s="67"/>
      <c r="R52" s="4"/>
    </row>
    <row r="53" spans="1:18" x14ac:dyDescent="0.25">
      <c r="A53" s="4"/>
      <c r="B53" s="4"/>
      <c r="C53" s="113"/>
      <c r="D53" s="114"/>
      <c r="E53" s="4"/>
      <c r="F53" s="4"/>
      <c r="G53" s="98"/>
      <c r="H53" s="94"/>
      <c r="I53" s="94"/>
      <c r="J53" s="94"/>
      <c r="K53" s="97"/>
      <c r="L53" s="4"/>
      <c r="M53" s="113"/>
      <c r="N53" s="114"/>
      <c r="O53" s="4"/>
      <c r="P53" s="4"/>
      <c r="Q53" s="67"/>
      <c r="R53" s="4"/>
    </row>
    <row r="54" spans="1:18" x14ac:dyDescent="0.25">
      <c r="A54" s="4"/>
      <c r="B54" s="4"/>
      <c r="C54" s="113"/>
      <c r="D54" s="114"/>
      <c r="E54" s="4"/>
      <c r="F54" s="4"/>
      <c r="G54" s="88"/>
      <c r="H54" s="89"/>
      <c r="I54" s="89"/>
      <c r="J54" s="89"/>
      <c r="K54" s="90"/>
      <c r="L54" s="4"/>
      <c r="M54" s="4"/>
      <c r="N54" s="4"/>
      <c r="O54" s="4"/>
      <c r="P54" s="4"/>
      <c r="Q54" s="4"/>
      <c r="R54" s="4"/>
    </row>
    <row r="55" spans="1:18" x14ac:dyDescent="0.25">
      <c r="A55" s="4"/>
      <c r="B55" s="4"/>
      <c r="C55" s="4"/>
      <c r="D55" s="4"/>
      <c r="E55" s="4"/>
      <c r="F55" s="4"/>
      <c r="G55" s="4"/>
      <c r="H55" s="4"/>
      <c r="I55" s="1"/>
      <c r="J55" s="4"/>
      <c r="K55" s="67"/>
      <c r="L55" s="4"/>
      <c r="M55" s="115"/>
      <c r="N55" s="4"/>
      <c r="O55" s="113"/>
      <c r="P55" s="114"/>
      <c r="Q55" s="4"/>
      <c r="R55" s="4"/>
    </row>
    <row r="56" spans="1:18" x14ac:dyDescent="0.25">
      <c r="A56" s="4"/>
      <c r="B56" s="4"/>
      <c r="C56" s="115"/>
      <c r="D56" s="4"/>
      <c r="E56" s="113"/>
      <c r="F56" s="114"/>
      <c r="G56" s="4"/>
      <c r="H56" s="4"/>
      <c r="I56" s="1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4"/>
      <c r="B57" s="131" t="s">
        <v>36</v>
      </c>
      <c r="C57" s="132">
        <f>(E9*E33*F43+N9*N33*O43)</f>
        <v>6076.2470649859324</v>
      </c>
      <c r="D57" s="133" t="s">
        <v>33</v>
      </c>
      <c r="E57" s="134">
        <f>(E9*I48)</f>
        <v>1180</v>
      </c>
      <c r="F57" s="135" t="s">
        <v>17</v>
      </c>
      <c r="G57" s="136">
        <f>(C57/E57)</f>
        <v>5.1493619194796034</v>
      </c>
      <c r="H57" s="118" t="s">
        <v>1</v>
      </c>
      <c r="I57" s="1"/>
      <c r="J57" s="118"/>
      <c r="K57" s="131" t="s">
        <v>36</v>
      </c>
      <c r="L57" s="136">
        <f>(E9*E33*F42+N9*N33*O42)</f>
        <v>27562.978382478839</v>
      </c>
      <c r="M57" s="133" t="s">
        <v>33</v>
      </c>
      <c r="N57" s="134">
        <f>(N9*I52)</f>
        <v>1280</v>
      </c>
      <c r="O57" s="138" t="s">
        <v>17</v>
      </c>
      <c r="P57" s="136">
        <f>(L57/N57)</f>
        <v>21.533576861311595</v>
      </c>
      <c r="Q57" s="118" t="s">
        <v>1</v>
      </c>
      <c r="R57" s="4"/>
    </row>
    <row r="58" spans="1:18" ht="18.75" x14ac:dyDescent="0.3">
      <c r="A58" s="4"/>
      <c r="B58" s="4"/>
      <c r="C58" s="130" t="s">
        <v>37</v>
      </c>
      <c r="D58" s="129"/>
      <c r="E58" s="4"/>
      <c r="F58" s="4"/>
      <c r="G58" s="169">
        <f>(G57*3.6)</f>
        <v>18.537702910126573</v>
      </c>
      <c r="H58" s="170" t="s">
        <v>0</v>
      </c>
      <c r="I58" s="1"/>
      <c r="J58" s="4"/>
      <c r="K58" s="4"/>
      <c r="L58" s="4"/>
      <c r="M58" s="113" t="s">
        <v>38</v>
      </c>
      <c r="N58" s="139"/>
      <c r="O58" s="4"/>
      <c r="P58" s="169">
        <f>(P57*3.6)</f>
        <v>77.520876700721743</v>
      </c>
      <c r="Q58" s="170" t="s">
        <v>0</v>
      </c>
      <c r="R58" s="4"/>
    </row>
    <row r="59" spans="1:18" x14ac:dyDescent="0.25">
      <c r="A59" s="4"/>
      <c r="B59" s="4"/>
      <c r="C59" s="113"/>
      <c r="D59" s="116"/>
      <c r="E59" s="4"/>
      <c r="F59" s="4"/>
      <c r="G59" s="4"/>
      <c r="H59" s="4"/>
      <c r="I59" s="1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4"/>
      <c r="B60" s="4"/>
      <c r="C60" s="4"/>
      <c r="D60" s="4"/>
      <c r="E60" s="4"/>
      <c r="F60" s="4"/>
      <c r="G60" s="4"/>
      <c r="H60" s="4"/>
      <c r="I60" s="1"/>
      <c r="J60" s="4"/>
      <c r="K60" s="4"/>
      <c r="L60" s="4"/>
      <c r="M60" s="113"/>
      <c r="N60" s="114"/>
      <c r="O60" s="4"/>
      <c r="P60" s="114"/>
      <c r="Q60" s="4"/>
      <c r="R60" s="4"/>
    </row>
    <row r="61" spans="1:18" x14ac:dyDescent="0.25">
      <c r="A61" s="4"/>
      <c r="B61" s="15" t="s">
        <v>39</v>
      </c>
      <c r="C61" s="141"/>
      <c r="D61" s="142"/>
      <c r="E61" s="143"/>
      <c r="F61" s="144"/>
      <c r="G61" s="50"/>
      <c r="H61" s="168" t="s">
        <v>56</v>
      </c>
      <c r="I61" s="1"/>
      <c r="J61" s="31" t="s">
        <v>39</v>
      </c>
      <c r="K61" s="154"/>
      <c r="L61" s="155"/>
      <c r="M61" s="71"/>
      <c r="N61" s="59"/>
      <c r="O61" s="156"/>
      <c r="P61" s="59"/>
      <c r="Q61" s="164" t="s">
        <v>56</v>
      </c>
      <c r="R61" s="4"/>
    </row>
    <row r="62" spans="1:18" x14ac:dyDescent="0.25">
      <c r="A62" s="4"/>
      <c r="B62" s="54" t="s">
        <v>45</v>
      </c>
      <c r="C62" s="52"/>
      <c r="D62" s="192">
        <v>34</v>
      </c>
      <c r="E62" s="172" t="s">
        <v>9</v>
      </c>
      <c r="F62" s="52"/>
      <c r="G62" s="52"/>
      <c r="H62" s="52"/>
      <c r="I62" s="1"/>
      <c r="J62" s="62"/>
      <c r="K62" s="62" t="s">
        <v>40</v>
      </c>
      <c r="L62" s="62"/>
      <c r="M62" s="192">
        <v>0</v>
      </c>
      <c r="N62" s="171" t="s">
        <v>9</v>
      </c>
      <c r="O62" s="62"/>
      <c r="P62" s="62"/>
      <c r="Q62" s="63"/>
      <c r="R62" s="4"/>
    </row>
    <row r="63" spans="1:18" x14ac:dyDescent="0.25">
      <c r="A63" s="4"/>
      <c r="B63" s="54"/>
      <c r="C63" s="52"/>
      <c r="D63" s="52"/>
      <c r="E63" s="145" t="s">
        <v>41</v>
      </c>
      <c r="F63" s="52"/>
      <c r="G63" s="52"/>
      <c r="H63" s="52"/>
      <c r="I63" s="1"/>
      <c r="J63" s="62"/>
      <c r="K63" s="62"/>
      <c r="L63" s="62"/>
      <c r="M63" s="62"/>
      <c r="N63" s="151" t="s">
        <v>41</v>
      </c>
      <c r="O63" s="62"/>
      <c r="P63" s="62"/>
      <c r="Q63" s="63"/>
      <c r="R63" s="4"/>
    </row>
    <row r="64" spans="1:18" x14ac:dyDescent="0.25">
      <c r="A64" s="4"/>
      <c r="B64" s="54" t="s">
        <v>43</v>
      </c>
      <c r="C64" s="52"/>
      <c r="D64" s="52">
        <f>(E8*E9*9.81*D62)</f>
        <v>236146.32</v>
      </c>
      <c r="E64" s="52" t="s">
        <v>10</v>
      </c>
      <c r="F64" s="52"/>
      <c r="G64" s="52"/>
      <c r="H64" s="52"/>
      <c r="I64" s="1"/>
      <c r="J64" s="62"/>
      <c r="K64" s="62" t="s">
        <v>43</v>
      </c>
      <c r="L64" s="62"/>
      <c r="M64" s="62">
        <f>(N8*N9*9.81*M62)</f>
        <v>0</v>
      </c>
      <c r="N64" s="62" t="s">
        <v>10</v>
      </c>
      <c r="O64" s="62"/>
      <c r="P64" s="62"/>
      <c r="Q64" s="63"/>
      <c r="R64" s="4"/>
    </row>
    <row r="65" spans="1:18" x14ac:dyDescent="0.25">
      <c r="A65" s="4"/>
      <c r="B65" s="54"/>
      <c r="C65" s="52"/>
      <c r="D65" s="52"/>
      <c r="E65" s="52"/>
      <c r="F65" s="52"/>
      <c r="G65" s="52"/>
      <c r="H65" s="52"/>
      <c r="I65" s="1"/>
      <c r="J65" s="62"/>
      <c r="K65" s="62"/>
      <c r="L65" s="62"/>
      <c r="M65" s="62"/>
      <c r="N65" s="62"/>
      <c r="O65" s="62"/>
      <c r="P65" s="62"/>
      <c r="Q65" s="63"/>
      <c r="R65" s="4"/>
    </row>
    <row r="66" spans="1:18" x14ac:dyDescent="0.25">
      <c r="A66" s="4"/>
      <c r="B66" s="54" t="s">
        <v>42</v>
      </c>
      <c r="C66" s="52"/>
      <c r="D66" s="146">
        <f>1/2*E9*POWER(G57,2)</f>
        <v>15644.397624894133</v>
      </c>
      <c r="E66" s="52" t="s">
        <v>10</v>
      </c>
      <c r="F66" s="52"/>
      <c r="G66" s="52"/>
      <c r="H66" s="52"/>
      <c r="I66" s="1"/>
      <c r="J66" s="62"/>
      <c r="K66" s="62" t="s">
        <v>42</v>
      </c>
      <c r="L66" s="62"/>
      <c r="M66" s="150">
        <f>1/2*N9*POWER(P57,2)</f>
        <v>296764.75676288898</v>
      </c>
      <c r="N66" s="62" t="s">
        <v>10</v>
      </c>
      <c r="O66" s="62"/>
      <c r="P66" s="62"/>
      <c r="Q66" s="63"/>
      <c r="R66" s="4"/>
    </row>
    <row r="67" spans="1:18" x14ac:dyDescent="0.25">
      <c r="A67" s="4"/>
      <c r="B67" s="147"/>
      <c r="C67" s="146"/>
      <c r="D67" s="52"/>
      <c r="E67" s="52"/>
      <c r="F67" s="52"/>
      <c r="G67" s="52"/>
      <c r="H67" s="52"/>
      <c r="I67" s="1"/>
      <c r="J67" s="62"/>
      <c r="K67" s="152"/>
      <c r="L67" s="150"/>
      <c r="M67" s="62"/>
      <c r="N67" s="62"/>
      <c r="O67" s="62"/>
      <c r="P67" s="62"/>
      <c r="Q67" s="63"/>
      <c r="R67" s="4"/>
    </row>
    <row r="68" spans="1:18" x14ac:dyDescent="0.25">
      <c r="A68" s="4"/>
      <c r="B68" s="54" t="s">
        <v>44</v>
      </c>
      <c r="C68" s="52"/>
      <c r="D68" s="146">
        <f>(D64+D66)</f>
        <v>251790.71762489414</v>
      </c>
      <c r="E68" s="52" t="s">
        <v>10</v>
      </c>
      <c r="F68" s="52"/>
      <c r="G68" s="52"/>
      <c r="H68" s="52"/>
      <c r="I68" s="1"/>
      <c r="J68" s="62"/>
      <c r="K68" s="62" t="s">
        <v>44</v>
      </c>
      <c r="L68" s="62"/>
      <c r="M68" s="150">
        <f>(M64+M66)</f>
        <v>296764.75676288898</v>
      </c>
      <c r="N68" s="62" t="s">
        <v>10</v>
      </c>
      <c r="O68" s="62"/>
      <c r="P68" s="62"/>
      <c r="Q68" s="63"/>
      <c r="R68" s="4"/>
    </row>
    <row r="69" spans="1:18" x14ac:dyDescent="0.25">
      <c r="A69" s="4"/>
      <c r="B69" s="54"/>
      <c r="C69" s="52"/>
      <c r="D69" s="52"/>
      <c r="E69" s="52"/>
      <c r="F69" s="52"/>
      <c r="G69" s="52"/>
      <c r="H69" s="52"/>
      <c r="I69" s="1"/>
      <c r="J69" s="62"/>
      <c r="K69" s="62"/>
      <c r="L69" s="62"/>
      <c r="M69" s="62"/>
      <c r="N69" s="62"/>
      <c r="O69" s="62"/>
      <c r="P69" s="62"/>
      <c r="Q69" s="63"/>
      <c r="R69" s="4"/>
    </row>
    <row r="70" spans="1:18" ht="21" x14ac:dyDescent="0.35">
      <c r="A70" s="4"/>
      <c r="B70" s="228" t="s">
        <v>90</v>
      </c>
      <c r="C70" s="56"/>
      <c r="D70" s="56"/>
      <c r="E70" s="148">
        <f>SQRT(2*D68/E9)</f>
        <v>20.658265371947053</v>
      </c>
      <c r="F70" s="56" t="s">
        <v>1</v>
      </c>
      <c r="G70" s="165">
        <f>(E70*3.6)</f>
        <v>74.369755339009387</v>
      </c>
      <c r="H70" s="173" t="s">
        <v>0</v>
      </c>
      <c r="I70" s="1"/>
      <c r="J70" s="65"/>
      <c r="K70" s="180" t="s">
        <v>90</v>
      </c>
      <c r="L70" s="65"/>
      <c r="M70" s="65"/>
      <c r="N70" s="153">
        <f>SQRT(2*M68/N9)</f>
        <v>21.533576861311591</v>
      </c>
      <c r="O70" s="65" t="s">
        <v>1</v>
      </c>
      <c r="P70" s="165">
        <f>(N70*3.6)</f>
        <v>77.520876700721729</v>
      </c>
      <c r="Q70" s="174" t="s">
        <v>0</v>
      </c>
      <c r="R70" s="4"/>
    </row>
    <row r="71" spans="1:18" x14ac:dyDescent="0.25">
      <c r="A71" s="4"/>
      <c r="B71" s="4"/>
      <c r="C71" s="4"/>
      <c r="D71" s="4"/>
      <c r="E71" s="4"/>
      <c r="F71" s="4"/>
      <c r="G71" s="4"/>
      <c r="H71" s="4"/>
      <c r="I71" s="1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5">
      <c r="A72" s="4"/>
      <c r="B72" s="4"/>
      <c r="C72" s="4"/>
      <c r="D72" s="4"/>
      <c r="E72" s="4"/>
      <c r="F72" s="4"/>
      <c r="G72" s="4"/>
      <c r="H72" s="4"/>
      <c r="I72" s="1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5">
      <c r="A73" s="4"/>
      <c r="B73" s="15" t="s">
        <v>74</v>
      </c>
      <c r="C73" s="143"/>
      <c r="D73" s="143"/>
      <c r="E73" s="50"/>
      <c r="F73" s="50"/>
      <c r="G73" s="50"/>
      <c r="H73" s="50"/>
      <c r="I73" s="1"/>
      <c r="J73" s="31" t="s">
        <v>74</v>
      </c>
      <c r="K73" s="31"/>
      <c r="L73" s="154"/>
      <c r="M73" s="59"/>
      <c r="N73" s="59"/>
      <c r="O73" s="59"/>
      <c r="P73" s="59"/>
      <c r="Q73" s="60"/>
      <c r="R73" s="4"/>
    </row>
    <row r="74" spans="1:18" x14ac:dyDescent="0.25">
      <c r="A74" s="4"/>
      <c r="B74" s="54"/>
      <c r="C74" s="52"/>
      <c r="D74" s="52"/>
      <c r="E74" s="52"/>
      <c r="F74" s="52"/>
      <c r="G74" s="52"/>
      <c r="H74" s="52"/>
      <c r="I74" s="1"/>
      <c r="J74" s="62"/>
      <c r="K74" s="62"/>
      <c r="L74" s="62"/>
      <c r="M74" s="62"/>
      <c r="N74" s="62"/>
      <c r="O74" s="62"/>
      <c r="P74" s="62"/>
      <c r="Q74" s="63"/>
      <c r="R74" s="4"/>
    </row>
    <row r="75" spans="1:18" x14ac:dyDescent="0.25">
      <c r="A75" s="4"/>
      <c r="B75" s="54" t="s">
        <v>46</v>
      </c>
      <c r="C75" s="146">
        <f>(E8*9.81/2)</f>
        <v>2.9430000000000001</v>
      </c>
      <c r="D75" s="52" t="s">
        <v>32</v>
      </c>
      <c r="E75" s="52" t="s">
        <v>48</v>
      </c>
      <c r="F75" s="52"/>
      <c r="G75" s="192">
        <v>0.2</v>
      </c>
      <c r="H75" s="52" t="s">
        <v>49</v>
      </c>
      <c r="I75" s="1"/>
      <c r="J75" s="62"/>
      <c r="K75" s="62" t="s">
        <v>46</v>
      </c>
      <c r="L75" s="150">
        <f>(N8*9.81/2)</f>
        <v>2.9430000000000001</v>
      </c>
      <c r="M75" s="62" t="s">
        <v>32</v>
      </c>
      <c r="N75" s="62" t="s">
        <v>50</v>
      </c>
      <c r="O75" s="62"/>
      <c r="P75" s="192">
        <v>0.2</v>
      </c>
      <c r="Q75" s="63" t="s">
        <v>49</v>
      </c>
      <c r="R75" s="4"/>
    </row>
    <row r="76" spans="1:18" x14ac:dyDescent="0.25">
      <c r="A76" s="4"/>
      <c r="B76" s="54"/>
      <c r="C76" s="52"/>
      <c r="D76" s="52"/>
      <c r="E76" s="52"/>
      <c r="F76" s="52"/>
      <c r="G76" s="52"/>
      <c r="H76" s="52"/>
      <c r="I76" s="1"/>
      <c r="J76" s="62"/>
      <c r="K76" s="62"/>
      <c r="L76" s="62"/>
      <c r="M76" s="62"/>
      <c r="N76" s="62"/>
      <c r="O76" s="62"/>
      <c r="P76" s="62"/>
      <c r="Q76" s="63"/>
      <c r="R76" s="4"/>
    </row>
    <row r="77" spans="1:18" ht="21" x14ac:dyDescent="0.35">
      <c r="A77" s="4"/>
      <c r="B77" s="55" t="s">
        <v>47</v>
      </c>
      <c r="C77" s="56"/>
      <c r="D77" s="177">
        <f>(E70+C75*G75)</f>
        <v>21.246865371947052</v>
      </c>
      <c r="E77" s="178" t="s">
        <v>1</v>
      </c>
      <c r="F77" s="56"/>
      <c r="G77" s="165">
        <f>(D77*3.6)</f>
        <v>76.488715339009389</v>
      </c>
      <c r="H77" s="173" t="s">
        <v>0</v>
      </c>
      <c r="I77" s="157"/>
      <c r="J77" s="65"/>
      <c r="K77" s="65" t="s">
        <v>47</v>
      </c>
      <c r="L77" s="65"/>
      <c r="M77" s="179">
        <f>(N70+L75*P75)</f>
        <v>22.122176861311591</v>
      </c>
      <c r="N77" s="180" t="s">
        <v>1</v>
      </c>
      <c r="O77" s="65"/>
      <c r="P77" s="165">
        <f>(M77*3.6)</f>
        <v>79.63983670072173</v>
      </c>
      <c r="Q77" s="174" t="s">
        <v>0</v>
      </c>
      <c r="R77" s="4"/>
    </row>
    <row r="78" spans="1:18" x14ac:dyDescent="0.25">
      <c r="A78" s="4"/>
      <c r="B78" s="4"/>
      <c r="C78" s="4"/>
      <c r="D78" s="4"/>
      <c r="E78" s="4"/>
      <c r="F78" s="4"/>
      <c r="G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4"/>
      <c r="C79" s="4"/>
      <c r="D79" s="4"/>
      <c r="E79" s="4"/>
      <c r="F79" s="4"/>
      <c r="G79" s="4" t="s">
        <v>61</v>
      </c>
      <c r="H79" s="4"/>
      <c r="I79" s="4"/>
      <c r="J79" s="4"/>
      <c r="K79" s="4"/>
      <c r="L79" s="4" t="s">
        <v>60</v>
      </c>
      <c r="M79" s="4"/>
      <c r="N79" s="4"/>
      <c r="O79" s="4"/>
      <c r="P79" s="4"/>
      <c r="Q79" s="4"/>
      <c r="R79" s="4"/>
    </row>
    <row r="80" spans="1:1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75" t="s">
        <v>58</v>
      </c>
      <c r="M84" s="4"/>
      <c r="N84" s="4"/>
      <c r="O84" s="4"/>
      <c r="P84" s="4"/>
      <c r="Q84" s="4"/>
      <c r="R84" s="4"/>
    </row>
    <row r="85" spans="1:1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40" t="s">
        <v>59</v>
      </c>
      <c r="M85" s="4"/>
      <c r="N85" s="4"/>
      <c r="O85" s="4"/>
      <c r="P85" s="4"/>
      <c r="Q85" s="4"/>
      <c r="R85" s="4"/>
    </row>
    <row r="86" spans="1:18" x14ac:dyDescent="0.25">
      <c r="A86" s="4"/>
      <c r="B86" s="140" t="s">
        <v>57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5">
      <c r="A87" s="4"/>
      <c r="B87" s="4"/>
      <c r="C87" s="4"/>
      <c r="D87" s="4"/>
      <c r="E87" s="4"/>
      <c r="F87" s="4"/>
      <c r="G87" s="4"/>
      <c r="H87" s="176" t="s">
        <v>57</v>
      </c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21" x14ac:dyDescent="0.35">
      <c r="A89" s="4"/>
      <c r="B89" s="1"/>
      <c r="C89" s="1"/>
      <c r="D89" s="1"/>
      <c r="E89" s="1"/>
      <c r="F89" s="1"/>
      <c r="G89" s="1"/>
      <c r="H89" s="183" t="s">
        <v>62</v>
      </c>
      <c r="I89" s="182"/>
      <c r="J89" s="1"/>
      <c r="K89" s="1"/>
      <c r="L89" s="1"/>
      <c r="M89" s="1"/>
      <c r="N89" s="1"/>
      <c r="O89" s="1"/>
      <c r="P89" s="1"/>
      <c r="Q89" s="1"/>
      <c r="R89" s="4"/>
    </row>
    <row r="90" spans="1:18" x14ac:dyDescent="0.25">
      <c r="A90" s="4"/>
      <c r="B90" s="4"/>
      <c r="C90" s="4"/>
      <c r="D90" s="4"/>
      <c r="E90" s="4"/>
      <c r="F90" s="4"/>
      <c r="G90" s="4"/>
      <c r="H90" s="4"/>
      <c r="I90" s="182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A91" s="4"/>
      <c r="B91" s="4"/>
      <c r="C91" s="4"/>
      <c r="D91" s="4"/>
      <c r="E91" s="4"/>
      <c r="F91" s="4"/>
      <c r="G91" s="4"/>
      <c r="H91" s="4"/>
      <c r="I91" s="182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4"/>
      <c r="B92" s="49" t="s">
        <v>76</v>
      </c>
      <c r="C92" s="50"/>
      <c r="D92" s="50"/>
      <c r="E92" s="144"/>
      <c r="F92" s="50"/>
      <c r="G92" s="144">
        <f>(G77)</f>
        <v>76.488715339009389</v>
      </c>
      <c r="H92" s="51" t="s">
        <v>0</v>
      </c>
      <c r="I92" s="182"/>
      <c r="J92" s="58"/>
      <c r="K92" s="59" t="s">
        <v>75</v>
      </c>
      <c r="L92" s="59"/>
      <c r="M92" s="59"/>
      <c r="N92" s="156"/>
      <c r="O92" s="59"/>
      <c r="P92" s="156">
        <f>(P77)</f>
        <v>79.63983670072173</v>
      </c>
      <c r="Q92" s="60" t="s">
        <v>0</v>
      </c>
      <c r="R92" s="4"/>
    </row>
    <row r="93" spans="1:18" x14ac:dyDescent="0.25">
      <c r="A93" s="4"/>
      <c r="B93" s="54" t="s">
        <v>63</v>
      </c>
      <c r="C93" s="52"/>
      <c r="D93" s="52"/>
      <c r="E93" s="52"/>
      <c r="F93" s="191">
        <v>1</v>
      </c>
      <c r="G93" s="52" t="s">
        <v>49</v>
      </c>
      <c r="H93" s="53"/>
      <c r="I93" s="182"/>
      <c r="J93" s="61"/>
      <c r="K93" s="62" t="s">
        <v>63</v>
      </c>
      <c r="L93" s="62"/>
      <c r="M93" s="62"/>
      <c r="N93" s="62"/>
      <c r="O93" s="191">
        <v>1</v>
      </c>
      <c r="P93" s="62" t="s">
        <v>49</v>
      </c>
      <c r="Q93" s="63"/>
      <c r="R93" s="4"/>
    </row>
    <row r="94" spans="1:18" x14ac:dyDescent="0.25">
      <c r="A94" s="4"/>
      <c r="B94" s="54" t="s">
        <v>64</v>
      </c>
      <c r="C94" s="52"/>
      <c r="D94" s="52"/>
      <c r="E94" s="52"/>
      <c r="F94" s="52"/>
      <c r="G94" s="146">
        <f>(D77*F93)</f>
        <v>21.246865371947052</v>
      </c>
      <c r="H94" s="53" t="s">
        <v>65</v>
      </c>
      <c r="I94" s="182"/>
      <c r="J94" s="61"/>
      <c r="K94" s="62" t="s">
        <v>64</v>
      </c>
      <c r="L94" s="62"/>
      <c r="M94" s="62"/>
      <c r="N94" s="62"/>
      <c r="O94" s="62"/>
      <c r="P94" s="150">
        <f>(M77*O93)</f>
        <v>22.122176861311591</v>
      </c>
      <c r="Q94" s="63" t="s">
        <v>65</v>
      </c>
      <c r="R94" s="4"/>
    </row>
    <row r="95" spans="1:18" x14ac:dyDescent="0.25">
      <c r="A95" s="4"/>
      <c r="B95" s="54" t="s">
        <v>66</v>
      </c>
      <c r="C95" s="52"/>
      <c r="D95" s="52"/>
      <c r="E95" s="52"/>
      <c r="F95" s="52"/>
      <c r="G95" s="146">
        <f>((E70+D77/2)*G75)</f>
        <v>6.2563396115841163</v>
      </c>
      <c r="H95" s="53" t="s">
        <v>65</v>
      </c>
      <c r="I95" s="182"/>
      <c r="J95" s="61"/>
      <c r="K95" s="62" t="s">
        <v>66</v>
      </c>
      <c r="L95" s="62"/>
      <c r="M95" s="62"/>
      <c r="N95" s="62"/>
      <c r="O95" s="62"/>
      <c r="P95" s="150">
        <f>((N70+M77/2)*P75)</f>
        <v>6.5189330583934781</v>
      </c>
      <c r="Q95" s="63" t="s">
        <v>65</v>
      </c>
      <c r="R95" s="4"/>
    </row>
    <row r="96" spans="1:18" x14ac:dyDescent="0.25">
      <c r="A96" s="4"/>
      <c r="B96" s="54" t="s">
        <v>67</v>
      </c>
      <c r="C96" s="52"/>
      <c r="D96" s="52"/>
      <c r="E96" s="52"/>
      <c r="F96" s="52"/>
      <c r="G96" s="52">
        <f>(D62)</f>
        <v>34</v>
      </c>
      <c r="H96" s="53" t="s">
        <v>65</v>
      </c>
      <c r="I96" s="182"/>
      <c r="J96" s="61"/>
      <c r="K96" s="62" t="s">
        <v>67</v>
      </c>
      <c r="L96" s="62"/>
      <c r="M96" s="62"/>
      <c r="N96" s="62"/>
      <c r="O96" s="62"/>
      <c r="P96" s="62">
        <f>(M62)</f>
        <v>0</v>
      </c>
      <c r="Q96" s="63" t="s">
        <v>65</v>
      </c>
      <c r="R96" s="4"/>
    </row>
    <row r="97" spans="1:18" x14ac:dyDescent="0.25">
      <c r="A97" s="4"/>
      <c r="B97" s="55" t="s">
        <v>68</v>
      </c>
      <c r="C97" s="56"/>
      <c r="D97" s="56"/>
      <c r="E97" s="56"/>
      <c r="F97" s="56"/>
      <c r="G97" s="177">
        <f>(G94+G95+G96)</f>
        <v>61.50320498353117</v>
      </c>
      <c r="H97" s="184" t="s">
        <v>65</v>
      </c>
      <c r="I97" s="182"/>
      <c r="J97" s="64"/>
      <c r="K97" s="65" t="s">
        <v>68</v>
      </c>
      <c r="L97" s="65"/>
      <c r="M97" s="65"/>
      <c r="N97" s="65"/>
      <c r="O97" s="65"/>
      <c r="P97" s="179">
        <f>(P94+P95+P96)</f>
        <v>28.64110991970507</v>
      </c>
      <c r="Q97" s="188" t="s">
        <v>65</v>
      </c>
      <c r="R97" s="4"/>
    </row>
    <row r="98" spans="1:18" x14ac:dyDescent="0.25">
      <c r="A98" s="4"/>
      <c r="B98" s="4"/>
      <c r="C98" s="4"/>
      <c r="D98" s="4"/>
      <c r="E98" s="4"/>
      <c r="F98" s="4"/>
      <c r="G98" s="4"/>
      <c r="H98" s="4"/>
      <c r="I98" s="182"/>
      <c r="R98" s="4"/>
    </row>
    <row r="99" spans="1:18" x14ac:dyDescent="0.25">
      <c r="A99" s="4"/>
      <c r="B99" s="121" t="s">
        <v>69</v>
      </c>
      <c r="C99" s="119"/>
      <c r="D99" s="119"/>
      <c r="E99" s="119"/>
      <c r="F99" s="119"/>
      <c r="G99" s="191">
        <v>70</v>
      </c>
      <c r="H99" s="120" t="s">
        <v>0</v>
      </c>
      <c r="I99" s="182"/>
      <c r="J99" s="121"/>
      <c r="K99" s="119" t="s">
        <v>69</v>
      </c>
      <c r="L99" s="119"/>
      <c r="M99" s="119"/>
      <c r="N99" s="119"/>
      <c r="O99" s="119"/>
      <c r="P99" s="191">
        <v>50</v>
      </c>
      <c r="Q99" s="120" t="s">
        <v>0</v>
      </c>
      <c r="R99" s="4"/>
    </row>
    <row r="100" spans="1:18" x14ac:dyDescent="0.25">
      <c r="A100" s="4"/>
      <c r="B100" s="98" t="s">
        <v>70</v>
      </c>
      <c r="C100" s="94"/>
      <c r="D100" s="94"/>
      <c r="E100" s="94"/>
      <c r="F100" s="94"/>
      <c r="G100" s="95">
        <f>(G99/3.6*F93)</f>
        <v>19.444444444444443</v>
      </c>
      <c r="H100" s="97" t="s">
        <v>65</v>
      </c>
      <c r="I100" s="182"/>
      <c r="J100" s="98"/>
      <c r="K100" s="94" t="s">
        <v>70</v>
      </c>
      <c r="L100" s="94"/>
      <c r="M100" s="94"/>
      <c r="N100" s="94"/>
      <c r="O100" s="94"/>
      <c r="P100" s="95">
        <f>(P99/3.6*O93)</f>
        <v>13.888888888888889</v>
      </c>
      <c r="Q100" s="97" t="s">
        <v>65</v>
      </c>
      <c r="R100" s="4"/>
    </row>
    <row r="101" spans="1:18" x14ac:dyDescent="0.25">
      <c r="A101" s="4"/>
      <c r="B101" s="98" t="s">
        <v>71</v>
      </c>
      <c r="C101" s="94"/>
      <c r="D101" s="94"/>
      <c r="E101" s="94"/>
      <c r="F101" s="94"/>
      <c r="G101" s="95">
        <f>(POWER(G100,2)/(2*E8*9.81*0.7))</f>
        <v>45.882046958046502</v>
      </c>
      <c r="H101" s="97" t="s">
        <v>65</v>
      </c>
      <c r="I101" s="182"/>
      <c r="J101" s="98"/>
      <c r="K101" s="94" t="s">
        <v>71</v>
      </c>
      <c r="L101" s="94"/>
      <c r="M101" s="94"/>
      <c r="N101" s="94"/>
      <c r="O101" s="94"/>
      <c r="P101" s="95">
        <f>(POWER(P100,2)/(2*N8*9.81*0.7))</f>
        <v>23.409207631656383</v>
      </c>
      <c r="Q101" s="97" t="s">
        <v>65</v>
      </c>
      <c r="R101" s="4"/>
    </row>
    <row r="102" spans="1:18" x14ac:dyDescent="0.25">
      <c r="A102" s="4"/>
      <c r="B102" s="185" t="s">
        <v>72</v>
      </c>
      <c r="C102" s="94"/>
      <c r="D102" s="94"/>
      <c r="E102" s="94"/>
      <c r="F102" s="94"/>
      <c r="G102" s="94"/>
      <c r="H102" s="97"/>
      <c r="I102" s="182"/>
      <c r="J102" s="98"/>
      <c r="K102" s="189" t="s">
        <v>72</v>
      </c>
      <c r="L102" s="94"/>
      <c r="M102" s="94"/>
      <c r="N102" s="94"/>
      <c r="O102" s="94"/>
      <c r="P102" s="94"/>
      <c r="Q102" s="97"/>
      <c r="R102" s="4"/>
    </row>
    <row r="103" spans="1:18" x14ac:dyDescent="0.25">
      <c r="A103" s="4"/>
      <c r="B103" s="98"/>
      <c r="C103" s="94"/>
      <c r="D103" s="94"/>
      <c r="E103" s="94"/>
      <c r="F103" s="94"/>
      <c r="G103" s="94"/>
      <c r="H103" s="97"/>
      <c r="I103" s="182"/>
      <c r="J103" s="98"/>
      <c r="K103" s="94"/>
      <c r="L103" s="94"/>
      <c r="M103" s="94"/>
      <c r="N103" s="94"/>
      <c r="O103" s="94"/>
      <c r="P103" s="94"/>
      <c r="Q103" s="97"/>
      <c r="R103" s="4"/>
    </row>
    <row r="104" spans="1:18" x14ac:dyDescent="0.25">
      <c r="A104" s="4"/>
      <c r="B104" s="186" t="s">
        <v>73</v>
      </c>
      <c r="C104" s="127"/>
      <c r="D104" s="127"/>
      <c r="E104" s="127"/>
      <c r="F104" s="127"/>
      <c r="G104" s="190">
        <f>(G100+G101)</f>
        <v>65.326491402490944</v>
      </c>
      <c r="H104" s="187" t="s">
        <v>65</v>
      </c>
      <c r="I104" s="194"/>
      <c r="J104" s="186"/>
      <c r="K104" s="127" t="s">
        <v>73</v>
      </c>
      <c r="L104" s="127"/>
      <c r="M104" s="127"/>
      <c r="N104" s="127"/>
      <c r="O104" s="127"/>
      <c r="P104" s="190">
        <f>(P100+P101)</f>
        <v>37.298096520545272</v>
      </c>
      <c r="Q104" s="187" t="s">
        <v>65</v>
      </c>
      <c r="R104" s="4"/>
    </row>
    <row r="105" spans="1:18" x14ac:dyDescent="0.25">
      <c r="A105" s="4"/>
      <c r="B105" s="4"/>
      <c r="C105" s="4"/>
      <c r="D105" s="4"/>
      <c r="E105" s="4"/>
      <c r="F105" s="4"/>
      <c r="G105" s="4"/>
      <c r="H105" s="4"/>
      <c r="I105" s="181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A106" s="4"/>
      <c r="B106" s="4"/>
      <c r="C106" s="4"/>
      <c r="D106" s="4"/>
      <c r="E106" s="4"/>
      <c r="F106" s="4"/>
      <c r="G106" s="4"/>
      <c r="H106" s="4"/>
      <c r="I106" s="181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A107" s="4"/>
      <c r="B107" s="195" t="s">
        <v>78</v>
      </c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4"/>
    </row>
    <row r="108" spans="1:18" x14ac:dyDescent="0.25">
      <c r="A108" s="4"/>
      <c r="B108" s="229" t="s">
        <v>91</v>
      </c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4"/>
    </row>
    <row r="109" spans="1:18" x14ac:dyDescent="0.25">
      <c r="B109" s="197" t="s">
        <v>79</v>
      </c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4"/>
    </row>
    <row r="110" spans="1:18" x14ac:dyDescent="0.25">
      <c r="I110" s="4"/>
    </row>
    <row r="111" spans="1:18" x14ac:dyDescent="0.25">
      <c r="I111" s="4"/>
      <c r="K111" s="198" t="s">
        <v>92</v>
      </c>
      <c r="L111" s="198"/>
      <c r="M111" s="198"/>
      <c r="N111" s="198"/>
      <c r="O111" s="198"/>
    </row>
    <row r="112" spans="1:18" x14ac:dyDescent="0.25">
      <c r="I112" s="4"/>
    </row>
    <row r="113" spans="9:9" x14ac:dyDescent="0.25">
      <c r="I113" s="4"/>
    </row>
    <row r="114" spans="9:9" x14ac:dyDescent="0.25">
      <c r="I114" s="4"/>
    </row>
    <row r="115" spans="9:9" x14ac:dyDescent="0.25">
      <c r="I115" s="4"/>
    </row>
    <row r="116" spans="9:9" x14ac:dyDescent="0.25">
      <c r="I116" s="4"/>
    </row>
    <row r="117" spans="9:9" x14ac:dyDescent="0.25">
      <c r="I117" s="4"/>
    </row>
    <row r="118" spans="9:9" x14ac:dyDescent="0.25">
      <c r="I118" s="4"/>
    </row>
    <row r="119" spans="9:9" x14ac:dyDescent="0.25">
      <c r="I119" s="4"/>
    </row>
    <row r="120" spans="9:9" x14ac:dyDescent="0.25">
      <c r="I120" s="4"/>
    </row>
    <row r="121" spans="9:9" x14ac:dyDescent="0.25">
      <c r="I121" s="4"/>
    </row>
    <row r="122" spans="9:9" x14ac:dyDescent="0.25">
      <c r="I122" s="4"/>
    </row>
    <row r="123" spans="9:9" x14ac:dyDescent="0.25">
      <c r="I123" s="4"/>
    </row>
    <row r="124" spans="9:9" x14ac:dyDescent="0.25">
      <c r="I124" s="4"/>
    </row>
    <row r="125" spans="9:9" x14ac:dyDescent="0.25">
      <c r="I125" s="4"/>
    </row>
    <row r="126" spans="9:9" x14ac:dyDescent="0.25">
      <c r="I126" s="4"/>
    </row>
    <row r="127" spans="9:9" x14ac:dyDescent="0.25">
      <c r="I127" s="4"/>
    </row>
    <row r="128" spans="9:9" x14ac:dyDescent="0.25">
      <c r="I128" s="4"/>
    </row>
    <row r="129" spans="9:9" x14ac:dyDescent="0.25">
      <c r="I129" s="4"/>
    </row>
    <row r="130" spans="9:9" x14ac:dyDescent="0.25">
      <c r="I130" s="4"/>
    </row>
    <row r="131" spans="9:9" x14ac:dyDescent="0.25">
      <c r="I131" s="4"/>
    </row>
    <row r="132" spans="9:9" x14ac:dyDescent="0.25">
      <c r="I132" s="4"/>
    </row>
    <row r="133" spans="9:9" x14ac:dyDescent="0.25">
      <c r="I133" s="4"/>
    </row>
    <row r="134" spans="9:9" x14ac:dyDescent="0.25">
      <c r="I134" s="4"/>
    </row>
    <row r="135" spans="9:9" x14ac:dyDescent="0.25">
      <c r="I135" s="4"/>
    </row>
    <row r="136" spans="9:9" x14ac:dyDescent="0.25">
      <c r="I136" s="4"/>
    </row>
    <row r="137" spans="9:9" x14ac:dyDescent="0.25">
      <c r="I137" s="4"/>
    </row>
    <row r="138" spans="9:9" x14ac:dyDescent="0.25">
      <c r="I138" s="4"/>
    </row>
    <row r="139" spans="9:9" x14ac:dyDescent="0.25">
      <c r="I139" s="4"/>
    </row>
    <row r="140" spans="9:9" x14ac:dyDescent="0.25">
      <c r="I140" s="4"/>
    </row>
    <row r="141" spans="9:9" x14ac:dyDescent="0.25">
      <c r="I141" s="4"/>
    </row>
    <row r="142" spans="9:9" x14ac:dyDescent="0.25">
      <c r="I142" s="4"/>
    </row>
    <row r="143" spans="9:9" x14ac:dyDescent="0.25">
      <c r="I143" s="4"/>
    </row>
    <row r="144" spans="9:9" x14ac:dyDescent="0.25">
      <c r="I144" s="4"/>
    </row>
    <row r="145" spans="9:9" x14ac:dyDescent="0.25">
      <c r="I145" s="4"/>
    </row>
    <row r="146" spans="9:9" x14ac:dyDescent="0.25">
      <c r="I146" s="4"/>
    </row>
    <row r="147" spans="9:9" x14ac:dyDescent="0.25">
      <c r="I147" s="4"/>
    </row>
    <row r="148" spans="9:9" x14ac:dyDescent="0.25">
      <c r="I148" s="4"/>
    </row>
    <row r="149" spans="9:9" x14ac:dyDescent="0.25">
      <c r="I149" s="4"/>
    </row>
    <row r="150" spans="9:9" x14ac:dyDescent="0.25">
      <c r="I150" s="4"/>
    </row>
    <row r="151" spans="9:9" x14ac:dyDescent="0.25">
      <c r="I151" s="4"/>
    </row>
    <row r="152" spans="9:9" x14ac:dyDescent="0.25">
      <c r="I152" s="4"/>
    </row>
    <row r="153" spans="9:9" x14ac:dyDescent="0.25">
      <c r="I153" s="4"/>
    </row>
    <row r="154" spans="9:9" x14ac:dyDescent="0.25">
      <c r="I154" s="4"/>
    </row>
    <row r="155" spans="9:9" x14ac:dyDescent="0.25">
      <c r="I155" s="4"/>
    </row>
    <row r="156" spans="9:9" x14ac:dyDescent="0.25">
      <c r="I156" s="4"/>
    </row>
    <row r="157" spans="9:9" x14ac:dyDescent="0.25">
      <c r="I157" s="4"/>
    </row>
    <row r="158" spans="9:9" x14ac:dyDescent="0.25">
      <c r="I158" s="4"/>
    </row>
    <row r="159" spans="9:9" x14ac:dyDescent="0.25">
      <c r="I159" s="4"/>
    </row>
    <row r="160" spans="9:9" x14ac:dyDescent="0.25">
      <c r="I160" s="4"/>
    </row>
    <row r="161" spans="9:9" x14ac:dyDescent="0.25">
      <c r="I161" s="4"/>
    </row>
    <row r="162" spans="9:9" x14ac:dyDescent="0.25">
      <c r="I162" s="4"/>
    </row>
    <row r="163" spans="9:9" x14ac:dyDescent="0.25">
      <c r="I163" s="4"/>
    </row>
    <row r="164" spans="9:9" x14ac:dyDescent="0.25">
      <c r="I164" s="4"/>
    </row>
    <row r="165" spans="9:9" x14ac:dyDescent="0.25">
      <c r="I165" s="4"/>
    </row>
    <row r="166" spans="9:9" x14ac:dyDescent="0.25">
      <c r="I166" s="4"/>
    </row>
    <row r="167" spans="9:9" x14ac:dyDescent="0.25">
      <c r="I167" s="4"/>
    </row>
    <row r="168" spans="9:9" x14ac:dyDescent="0.25">
      <c r="I168" s="4"/>
    </row>
    <row r="169" spans="9:9" x14ac:dyDescent="0.25">
      <c r="I169" s="4"/>
    </row>
    <row r="170" spans="9:9" x14ac:dyDescent="0.25">
      <c r="I170" s="4"/>
    </row>
    <row r="171" spans="9:9" x14ac:dyDescent="0.25">
      <c r="I171" s="4"/>
    </row>
    <row r="172" spans="9:9" x14ac:dyDescent="0.25">
      <c r="I172" s="4"/>
    </row>
    <row r="173" spans="9:9" x14ac:dyDescent="0.25">
      <c r="I173" s="4"/>
    </row>
    <row r="174" spans="9:9" x14ac:dyDescent="0.25">
      <c r="I174" s="4"/>
    </row>
    <row r="175" spans="9:9" x14ac:dyDescent="0.25">
      <c r="I175" s="4"/>
    </row>
    <row r="176" spans="9:9" x14ac:dyDescent="0.25">
      <c r="I176" s="4"/>
    </row>
    <row r="177" spans="9:9" x14ac:dyDescent="0.25">
      <c r="I177" s="4"/>
    </row>
    <row r="178" spans="9:9" x14ac:dyDescent="0.25">
      <c r="I178" s="4"/>
    </row>
    <row r="179" spans="9:9" x14ac:dyDescent="0.25">
      <c r="I179" s="4"/>
    </row>
    <row r="180" spans="9:9" x14ac:dyDescent="0.25">
      <c r="I180" s="4"/>
    </row>
    <row r="181" spans="9:9" x14ac:dyDescent="0.25">
      <c r="I181" s="4"/>
    </row>
    <row r="182" spans="9:9" x14ac:dyDescent="0.25">
      <c r="I182" s="4"/>
    </row>
    <row r="183" spans="9:9" x14ac:dyDescent="0.25">
      <c r="I183" s="4"/>
    </row>
    <row r="184" spans="9:9" x14ac:dyDescent="0.25">
      <c r="I184" s="4"/>
    </row>
    <row r="185" spans="9:9" x14ac:dyDescent="0.25">
      <c r="I185" s="4"/>
    </row>
    <row r="186" spans="9:9" x14ac:dyDescent="0.25">
      <c r="I186" s="4"/>
    </row>
    <row r="187" spans="9:9" x14ac:dyDescent="0.25">
      <c r="I187" s="4"/>
    </row>
    <row r="188" spans="9:9" x14ac:dyDescent="0.25">
      <c r="I188" s="4"/>
    </row>
    <row r="189" spans="9:9" x14ac:dyDescent="0.25">
      <c r="I189" s="4"/>
    </row>
    <row r="190" spans="9:9" x14ac:dyDescent="0.25">
      <c r="I190" s="4"/>
    </row>
    <row r="191" spans="9:9" x14ac:dyDescent="0.25">
      <c r="I191" s="4"/>
    </row>
  </sheetData>
  <sheetProtection password="C865" sheet="1" objects="1" scenarios="1"/>
  <dataValidations count="26">
    <dataValidation type="decimal" allowBlank="1" showInputMessage="1" showErrorMessage="1" errorTitle="La Adherencia es incorrecta." error="La adherencia no puede ser nunca 0 o más de 1,5, tenga en cuenta el coheficiente de adherencia según la tabla, los datos deben ser de 0,05 a  1,5." promptTitle="Valor de adherencia" prompt="Ajuste ahora el valor de adherencia en el vehículo B según la tabla." sqref="N8">
      <formula1>0.05</formula1>
      <formula2>1.5</formula2>
    </dataValidation>
    <dataValidation type="whole" allowBlank="1" showInputMessage="1" showErrorMessage="1" errorTitle="La masa no puede ser 0" error="La masa nunca puede ser 0 ya que todos los vehículos tienen un peso. " promptTitle="Masa total" prompt="Escriba la masa total del vehículo según la ficha técnica, con los ocupantes y la carga que lleve, todo ello expresado en kilogramos." sqref="N9">
      <formula1>1</formula1>
      <formula2>999999</formula2>
    </dataValidation>
    <dataValidation type="decimal" allowBlank="1" showInputMessage="1" showErrorMessage="1" errorTitle="¿No hay desplazamiento?" error="El valor 0 no puede usarse ya que indicaría que no existe desplazamiento de masas y por tanto no constaría energía cinética. Valor mínimo es 0,1 hasta 999 metros." promptTitle="Distancia recorrida" prompt="Exprese aquí la distancia que existe desde el punto de colisión hasta la posición final del vehículo B." sqref="N10">
      <formula1>0.1</formula1>
      <formula2>999</formula2>
    </dataValidation>
    <dataValidation type="decimal" allowBlank="1" showInputMessage="1" showErrorMessage="1" errorTitle="Esos grados no existen" error="Los grados deben ser de 0 a 360." promptTitle="Energía de rotación" prompt="Si el vehículo giró debe expresar los grados teniendo en cuenta el eje Y del vehículo B" sqref="L17">
      <formula1>0</formula1>
      <formula2>360</formula2>
    </dataValidation>
    <dataValidation type="decimal" errorStyle="warning" allowBlank="1" showInputMessage="1" showErrorMessage="1" errorTitle="Error en la Adherencia" error="La adherencia nunca puede ser 0 o ser demasiado alta. Tenga en cuenta que esta adherencia es sobre la superficie donde gira el vehículo. Valores entre 0,1 a 2. Escriba 0 si no existe giro." promptTitle="Adherencia en el giro" prompt="Tenga en cuenta si el vehículo giró en la misma superficie por donde circulaba." sqref="E22">
      <formula1>0.1</formula1>
      <formula2>2</formula2>
    </dataValidation>
    <dataValidation type="decimal" errorStyle="warning" allowBlank="1" showInputMessage="1" showErrorMessage="1" errorTitle="La masa no puede ser 0" error="Todos los vehículos tienen una masa, esta no puede ser 0. Escriba una masa teniendo en cuenta el peso de los ocupantes. Escriba 0 si no existe giro." promptTitle="Masa total" prompt="La masa total cuando el vehículo realiza el giro. Si gira tras perder parte de su estructura o carga debe reducir el peso. " sqref="E23">
      <formula1>1</formula1>
      <formula2>999999</formula2>
    </dataValidation>
    <dataValidation type="decimal" errorStyle="warning" allowBlank="1" showInputMessage="1" showErrorMessage="1" errorTitle="La batalla no es correcta" error="Debe escribir la batalla del vehículo en metros según lo que establece la ficha técnica. La batalla no debe ser nunca 0. Escriba 0 si no existe giro." promptTitle="Batalla" prompt="Debe consultarla en la ficha técnica." sqref="E24">
      <formula1>0.1</formula1>
      <formula2>99</formula2>
    </dataValidation>
    <dataValidation type="decimal" errorStyle="information" allowBlank="1" showInputMessage="1" showErrorMessage="1" errorTitle="Error en la Adherencia" error="La adherencia nunca puede ser 0 o ser demasiado alta. Tenga en cuenta que esta adherencia es sobre la superficie donde gira el vehículo, que no siempre es la misma vía donde colisiona. Solo use 0 si no existe giro." promptTitle="Adherencia en el giro" prompt="Tenga en cuenta si el vehículo giró en la misma superficie por donde circulaba." sqref="N22">
      <formula1>0.1</formula1>
      <formula2>2</formula2>
    </dataValidation>
    <dataValidation type="decimal" errorStyle="warning" allowBlank="1" showInputMessage="1" showErrorMessage="1" errorTitle="La masa no puede ser 0" error="Todos los vehículos tienen una masa, esta no puede ser 0. Escriba una masa teniendo en cuenta el peso de los ocupantes. Solo ponga 0 si no existe giro." promptTitle="Masa total" prompt="La masa total cuando el vehículo realiza el giro. Si gira tras perder parte de su estructura o carga debe reducir el peso. " sqref="N23">
      <formula1>0</formula1>
      <formula2>999999</formula2>
    </dataValidation>
    <dataValidation type="decimal" errorStyle="warning" allowBlank="1" showInputMessage="1" showErrorMessage="1" errorTitle="La batalla no es correcta" error="Debe escribir la batalla del vehículo en metros según lo que establece la ficha técnica. La batalla no debe ser nunca 0. Solo escriba 0 si no existe giro." promptTitle="Batalla" prompt="Debe consultarla en la ficha técnica." sqref="N24">
      <formula1>0.1</formula1>
      <formula2>99</formula2>
    </dataValidation>
    <dataValidation type="decimal" errorStyle="warning" allowBlank="1" showInputMessage="1" showErrorMessage="1" errorTitle="El vehículo A tiene 0 grados" error="Si modifica el eje X del vehículo A por un valor distinto a 0 grados, tenga en cuenta la modificación sobre el vehículo B. No se recomienda modificar para evitar errores." sqref="L47">
      <formula1>0</formula1>
      <formula2>360</formula2>
    </dataValidation>
    <dataValidation type="decimal" allowBlank="1" showInputMessage="1" showErrorMessage="1" errorTitle="Error en los grados" error="Tenga en cuenta que el vehículo B colisiona con el vehículo A desde 1º hasta 179º, si no fuese así no debería calcular las velocidades preimpacto." sqref="L50">
      <formula1>1</formula1>
      <formula2>179</formula2>
    </dataValidation>
    <dataValidation type="decimal" allowBlank="1" showInputMessage="1" showErrorMessage="1" errorTitle="Esa medida no es válida" error="La medida debe ser entre 0,1 y 299 metros." promptTitle="Escriba la altura en metros" prompt="Escriba la altura desde el eje X hasta la posición final del vehículo A en metros. Debe ser inferior a la hipotenusa." sqref="C40">
      <formula1>0.1</formula1>
      <formula2>299</formula2>
    </dataValidation>
    <dataValidation type="decimal" allowBlank="1" showInputMessage="1" showErrorMessage="1" errorTitle="La distancia no es válida" error="La distancia no es válida, asegúrese que está expresada en metros y entre 0,1 y 599 de máximo." promptTitle="Distancia en metros" prompt="Escriba la distancia del vehículo A desde su punto de colisión hasta su posición final expresada en metros." sqref="E40">
      <formula1>0.1</formula1>
      <formula2>599</formula2>
    </dataValidation>
    <dataValidation type="decimal" allowBlank="1" showInputMessage="1" showErrorMessage="1" errorTitle="La altura no es válida" error="Debe poner una altura en metros que vaya desde 0,1 a 199." promptTitle="Escriba la altura en metros" prompt="Escriba la altura en metros del vehículo B, desde el eje X hasta su posición final. Debe ser inferior a la hipotenusa." sqref="L40">
      <formula1>0.1</formula1>
      <formula2>199</formula2>
    </dataValidation>
    <dataValidation type="decimal" allowBlank="1" showInputMessage="1" showErrorMessage="1" errorTitle="La distancia no es correcta" error="La distancia no es correcta. La distancia tiene que estar representada en metros y entre los valores 0,1 a 599" promptTitle="Distancia recorrida" prompt="Escriba la distancia recorrida por el vehículo B desde el punto de colisión. Al igual que el vehículo A escriba esta distancia en metros." sqref="N40">
      <formula1>0.1</formula1>
      <formula2>599</formula2>
    </dataValidation>
    <dataValidation type="decimal" allowBlank="1" showInputMessage="1" showErrorMessage="1" errorTitle="La Adherencia 0 es incorrecta." error="La adherencia no puede ser nunca 0, tenga en cuenta el coheficiente de adherencia en base a la tabla, los datos deben ser de 0,05 a 1,5." promptTitle="Valor de adherencia" prompt="Según el tipo de calzada y el estado en el que se encuentra. Consulte la tabla para ajustar los valores." sqref="E8">
      <formula1>0.05</formula1>
      <formula2>1.5</formula2>
    </dataValidation>
    <dataValidation type="decimal" allowBlank="1" showInputMessage="1" showErrorMessage="1" errorTitle="Error en los grados" error="Tenga en cuenta que el vehículo B colisiona con el vehículo A desde 1º hasta 179º, si no fuese así no debería calcular las velocidades preimpacto." promptTitle="Grados antes del impacto" prompt="Debe especificar los grados a los que circulaba el vehículo B con referencia al vehículo A antes de la colisión. Por ejemplo 90º indican un impacto perpendicular." sqref="H50">
      <formula1>1</formula1>
      <formula2>179</formula2>
    </dataValidation>
    <dataValidation type="whole" allowBlank="1" showInputMessage="1" showErrorMessage="1" errorTitle="La masa no puede ser 0" error="La masa nunca puede ser 0 ya que todos los vehículos tienen un peso. " promptTitle="Masa total" prompt="Escriba la masa total del vehículo según la ficha técnica, con los ocupantes y la carga que lleve, todo ello expresado en kilogramos." sqref="E9">
      <formula1>1</formula1>
      <formula2>999999</formula2>
    </dataValidation>
    <dataValidation type="decimal" allowBlank="1" showInputMessage="1" showErrorMessage="1" errorTitle="¿No hay desplazamiento?" error="El valor 0 no puede usarse ya que indicaría que no existe desplazamiento de masas y por tanto no constaría energía cinética. Valor mínimo es 0,1 hasta 999 metros." promptTitle="Distancia recorrida" prompt="Exprese aquí la distancia que existe desde el punto de colisión hasta la posición final del vehículo A." sqref="E10">
      <formula1>0.1</formula1>
      <formula2>999</formula2>
    </dataValidation>
    <dataValidation type="decimal" allowBlank="1" showInputMessage="1" showErrorMessage="1" errorTitle="Esos grados no existen" error="Los grados deben ser de 0 a 360." promptTitle="Energía de rotación" prompt="Si el vehículo giró debe expresar los grados teniendo en cuenta el eje X del vehículo A" sqref="C17">
      <formula1>0</formula1>
      <formula2>360</formula2>
    </dataValidation>
    <dataValidation type="decimal" errorStyle="warning" allowBlank="1" showInputMessage="1" showErrorMessage="1" errorTitle="El vehículo A tiene 0 grados" error="Si modifica el eje X del vehículo A por un valor distinto a 0 grados, tenga en cuenta la modificación sobre el vehículo B. No se recomienda modificar para evitar errores." promptTitle="No debería modificar este valor" prompt="Debe establecer siempre el vehículo A sobre el eje X con 0 grados, moviendo incluso el mapa espacial para que coincida." sqref="H47">
      <formula1>0</formula1>
      <formula2>360</formula2>
    </dataValidation>
    <dataValidation type="decimal" errorStyle="warning" allowBlank="1" showInputMessage="1" showErrorMessage="1" errorTitle="Valor incorrecto" error="El valor debe estar entre 0,1 y 999, si no existe huella de frenada escriba 0." promptTitle="Distancia de la huella" prompt="Solo huellas de frenada rectas. Si son por arrastre, giro o rozamiento distinto a una frenada normal, NO las tenga en cuenta aquí (deberá realizar ese cálculo aparte)" sqref="D62">
      <formula1>0.1</formula1>
      <formula2>999</formula2>
    </dataValidation>
    <dataValidation type="decimal" errorStyle="warning" allowBlank="1" showInputMessage="1" showErrorMessage="1" errorTitle="Error en la distancia" error="El valor debe estar entre 0,1 y 999, si no existe huella de frenada escriba 0." promptTitle="Distancia de la huella" prompt="Solo huellas de frenada rectas. Si son por arrastre, giro o rozamiento distinto a una frenada normal, NO las tenga en cuenta aquí (deberá realizar ese cálculo aparte)" sqref="M62">
      <formula1>0.1</formula1>
      <formula2>999</formula2>
    </dataValidation>
    <dataValidation type="decimal" allowBlank="1" showInputMessage="1" showErrorMessage="1" errorTitle="Ese tiempo no es correcto" error="Entre 0.5 y 3 son los valores en segundo del tiempo de reacción de un conductor." promptTitle="Tiempo de reacción" prompt="El tiempo que un conductor tarda en reaccionar dependiendo su edad y capacidades. Se toma 1 segundo como término medio." sqref="O93 F93">
      <formula1>0.5</formula1>
      <formula2>3</formula2>
    </dataValidation>
    <dataValidation type="whole" allowBlank="1" showInputMessage="1" showErrorMessage="1" errorTitle="Esa velocidad no es legal" error="Debe establecer velocidades legales de entre 10 a 130 km/h" sqref="G99 P99">
      <formula1>10</formula1>
      <formula2>130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50"/>
  <sheetViews>
    <sheetView topLeftCell="A43" workbookViewId="0">
      <selection activeCell="F33" sqref="F33"/>
    </sheetView>
  </sheetViews>
  <sheetFormatPr baseColWidth="10" defaultRowHeight="15" x14ac:dyDescent="0.25"/>
  <sheetData>
    <row r="1" spans="1:1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x14ac:dyDescent="0.3">
      <c r="A2" s="4"/>
      <c r="B2" s="1"/>
      <c r="C2" s="1"/>
      <c r="D2" s="1"/>
      <c r="E2" s="1"/>
      <c r="F2" s="1"/>
      <c r="G2" s="3" t="s">
        <v>85</v>
      </c>
      <c r="H2" s="3"/>
      <c r="I2" s="3"/>
      <c r="J2" s="1"/>
      <c r="K2" s="1"/>
      <c r="L2" s="1"/>
      <c r="M2" s="1"/>
      <c r="N2" s="1"/>
      <c r="O2" s="1"/>
      <c r="P2" s="1"/>
      <c r="Q2" s="4"/>
      <c r="R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158" t="s">
        <v>51</v>
      </c>
      <c r="L3" s="4"/>
      <c r="M3" s="4"/>
      <c r="N3" s="4"/>
      <c r="O3" s="4"/>
      <c r="P3" s="4"/>
      <c r="Q3" s="4"/>
      <c r="R3" s="4"/>
    </row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67"/>
      <c r="L5" s="67"/>
      <c r="M5" s="67"/>
      <c r="N5" s="67"/>
      <c r="O5" s="67"/>
      <c r="P5" s="4"/>
      <c r="Q5" s="4"/>
      <c r="R5" s="4"/>
    </row>
    <row r="6" spans="1:18" x14ac:dyDescent="0.25">
      <c r="A6" s="4"/>
      <c r="B6" s="49"/>
      <c r="C6" s="50"/>
      <c r="D6" s="50"/>
      <c r="E6" s="50"/>
      <c r="F6" s="51"/>
      <c r="G6" s="4"/>
      <c r="H6" s="4"/>
      <c r="I6" s="4"/>
      <c r="J6" s="4"/>
      <c r="K6" s="58"/>
      <c r="L6" s="59"/>
      <c r="M6" s="59"/>
      <c r="N6" s="59"/>
      <c r="O6" s="60"/>
      <c r="P6" s="4"/>
      <c r="Q6" s="4"/>
      <c r="R6" s="4"/>
    </row>
    <row r="7" spans="1:18" x14ac:dyDescent="0.25">
      <c r="A7" s="4"/>
      <c r="B7" s="6" t="s">
        <v>12</v>
      </c>
      <c r="C7" s="52"/>
      <c r="D7" s="52"/>
      <c r="E7" s="52"/>
      <c r="F7" s="53"/>
      <c r="G7" s="4"/>
      <c r="H7" s="4"/>
      <c r="I7" s="4"/>
      <c r="J7" s="4"/>
      <c r="K7" s="21" t="s">
        <v>13</v>
      </c>
      <c r="L7" s="62"/>
      <c r="M7" s="62"/>
      <c r="N7" s="62"/>
      <c r="O7" s="63"/>
      <c r="P7" s="4"/>
      <c r="Q7" s="4"/>
      <c r="R7" s="4"/>
    </row>
    <row r="8" spans="1:18" x14ac:dyDescent="0.25">
      <c r="A8" s="4"/>
      <c r="B8" s="7" t="s">
        <v>26</v>
      </c>
      <c r="C8" s="8"/>
      <c r="D8" s="8"/>
      <c r="E8" s="192">
        <v>0.6</v>
      </c>
      <c r="F8" s="9" t="s">
        <v>7</v>
      </c>
      <c r="G8" s="4"/>
      <c r="H8" s="4"/>
      <c r="I8" s="4"/>
      <c r="J8" s="4"/>
      <c r="K8" s="22" t="s">
        <v>26</v>
      </c>
      <c r="L8" s="23"/>
      <c r="M8" s="23"/>
      <c r="N8" s="192">
        <v>0.6</v>
      </c>
      <c r="O8" s="24" t="s">
        <v>7</v>
      </c>
      <c r="P8" s="4"/>
      <c r="Q8" s="4"/>
      <c r="R8" s="4"/>
    </row>
    <row r="9" spans="1:18" x14ac:dyDescent="0.25">
      <c r="A9" s="4"/>
      <c r="B9" s="7" t="s">
        <v>27</v>
      </c>
      <c r="C9" s="8"/>
      <c r="D9" s="8"/>
      <c r="E9" s="192">
        <v>1100</v>
      </c>
      <c r="F9" s="9" t="s">
        <v>8</v>
      </c>
      <c r="G9" s="4"/>
      <c r="H9" s="4"/>
      <c r="I9" s="4"/>
      <c r="J9" s="4"/>
      <c r="K9" s="22" t="s">
        <v>27</v>
      </c>
      <c r="L9" s="23"/>
      <c r="M9" s="23"/>
      <c r="N9" s="192">
        <v>1400</v>
      </c>
      <c r="O9" s="24" t="s">
        <v>8</v>
      </c>
      <c r="P9" s="4"/>
      <c r="Q9" s="4"/>
      <c r="R9" s="4"/>
    </row>
    <row r="10" spans="1:18" x14ac:dyDescent="0.25">
      <c r="A10" s="4"/>
      <c r="B10" s="7" t="s">
        <v>6</v>
      </c>
      <c r="C10" s="8"/>
      <c r="D10" s="8"/>
      <c r="E10" s="192">
        <v>10</v>
      </c>
      <c r="F10" s="9" t="s">
        <v>9</v>
      </c>
      <c r="G10" s="4"/>
      <c r="H10" s="4"/>
      <c r="I10" s="4"/>
      <c r="J10" s="4"/>
      <c r="K10" s="22" t="s">
        <v>6</v>
      </c>
      <c r="L10" s="23"/>
      <c r="M10" s="23"/>
      <c r="N10" s="192">
        <v>10</v>
      </c>
      <c r="O10" s="24" t="s">
        <v>9</v>
      </c>
      <c r="P10" s="4"/>
      <c r="Q10" s="4"/>
      <c r="R10" s="4"/>
    </row>
    <row r="11" spans="1:18" x14ac:dyDescent="0.25">
      <c r="A11" s="4"/>
      <c r="B11" s="54"/>
      <c r="C11" s="52"/>
      <c r="D11" s="52"/>
      <c r="E11" s="52"/>
      <c r="F11" s="53"/>
      <c r="G11" s="4"/>
      <c r="H11" s="4"/>
      <c r="I11" s="4"/>
      <c r="J11" s="4"/>
      <c r="K11" s="61"/>
      <c r="L11" s="62"/>
      <c r="M11" s="62"/>
      <c r="N11" s="62"/>
      <c r="O11" s="63"/>
      <c r="P11" s="4"/>
      <c r="Q11" s="4"/>
      <c r="R11" s="4"/>
    </row>
    <row r="12" spans="1:18" x14ac:dyDescent="0.25">
      <c r="A12" s="4"/>
      <c r="B12" s="10" t="s">
        <v>11</v>
      </c>
      <c r="C12" s="8"/>
      <c r="D12" s="8"/>
      <c r="E12" s="8">
        <f>PRODUCT(E8,E9,E10,9.81)</f>
        <v>64746</v>
      </c>
      <c r="F12" s="9" t="s">
        <v>10</v>
      </c>
      <c r="G12" s="4"/>
      <c r="H12" s="4"/>
      <c r="I12" s="4"/>
      <c r="J12" s="4"/>
      <c r="K12" s="25" t="s">
        <v>11</v>
      </c>
      <c r="L12" s="23"/>
      <c r="M12" s="23"/>
      <c r="N12" s="23">
        <f>PRODUCT(N8,N9,N10,9.81)</f>
        <v>82404</v>
      </c>
      <c r="O12" s="24" t="s">
        <v>10</v>
      </c>
      <c r="P12" s="4"/>
      <c r="Q12" s="4"/>
      <c r="R12" s="4"/>
    </row>
    <row r="13" spans="1:18" x14ac:dyDescent="0.25">
      <c r="A13" s="4"/>
      <c r="B13" s="55"/>
      <c r="C13" s="56"/>
      <c r="D13" s="56"/>
      <c r="E13" s="56"/>
      <c r="F13" s="57"/>
      <c r="G13" s="4"/>
      <c r="H13" s="4"/>
      <c r="I13" s="4"/>
      <c r="J13" s="4"/>
      <c r="K13" s="64"/>
      <c r="L13" s="65"/>
      <c r="M13" s="65"/>
      <c r="N13" s="65"/>
      <c r="O13" s="66"/>
      <c r="P13" s="4"/>
      <c r="Q13" s="4"/>
      <c r="R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4"/>
      <c r="B15" s="49"/>
      <c r="C15" s="50"/>
      <c r="D15" s="50"/>
      <c r="E15" s="50"/>
      <c r="F15" s="163" t="s">
        <v>56</v>
      </c>
      <c r="G15" s="4"/>
      <c r="H15" s="4"/>
      <c r="I15" s="4"/>
      <c r="J15" s="4"/>
      <c r="K15" s="58"/>
      <c r="L15" s="59"/>
      <c r="M15" s="59"/>
      <c r="N15" s="59"/>
      <c r="O15" s="164" t="s">
        <v>56</v>
      </c>
      <c r="P15" s="4"/>
      <c r="Q15" s="4"/>
      <c r="R15" s="4"/>
    </row>
    <row r="16" spans="1:18" x14ac:dyDescent="0.25">
      <c r="A16" s="4"/>
      <c r="B16" s="6" t="s">
        <v>53</v>
      </c>
      <c r="C16" s="14"/>
      <c r="D16" s="52"/>
      <c r="E16" s="52"/>
      <c r="F16" s="53"/>
      <c r="G16" s="140" t="s">
        <v>77</v>
      </c>
      <c r="H16" s="4"/>
      <c r="I16" s="4"/>
      <c r="J16" s="4"/>
      <c r="K16" s="21" t="s">
        <v>53</v>
      </c>
      <c r="L16" s="29"/>
      <c r="M16" s="62"/>
      <c r="N16" s="62"/>
      <c r="O16" s="63"/>
      <c r="P16" s="4"/>
      <c r="Q16" s="4"/>
      <c r="R16" s="4"/>
    </row>
    <row r="17" spans="1:18" x14ac:dyDescent="0.25">
      <c r="A17" s="4"/>
      <c r="B17" s="7" t="s">
        <v>4</v>
      </c>
      <c r="C17" s="192">
        <v>0</v>
      </c>
      <c r="D17" s="11" t="s">
        <v>17</v>
      </c>
      <c r="E17" s="12">
        <f>(2*3.1416*C17/360)</f>
        <v>0</v>
      </c>
      <c r="F17" s="13" t="s">
        <v>15</v>
      </c>
      <c r="G17" s="4"/>
      <c r="H17" s="4"/>
      <c r="I17" s="4"/>
      <c r="J17" s="4"/>
      <c r="K17" s="22" t="s">
        <v>4</v>
      </c>
      <c r="L17" s="192">
        <v>0</v>
      </c>
      <c r="M17" s="26" t="s">
        <v>17</v>
      </c>
      <c r="N17" s="27">
        <f>(2*3.1416*L17/360)</f>
        <v>0</v>
      </c>
      <c r="O17" s="28" t="s">
        <v>15</v>
      </c>
      <c r="P17" s="4"/>
      <c r="Q17" s="4"/>
      <c r="R17" s="4"/>
    </row>
    <row r="18" spans="1:18" x14ac:dyDescent="0.25">
      <c r="A18" s="4"/>
      <c r="B18" s="54"/>
      <c r="C18" s="52"/>
      <c r="D18" s="52"/>
      <c r="E18" s="52"/>
      <c r="F18" s="53"/>
      <c r="G18" s="4"/>
      <c r="H18" s="4"/>
      <c r="I18" s="4"/>
      <c r="J18" s="4"/>
      <c r="K18" s="61"/>
      <c r="L18" s="62"/>
      <c r="M18" s="62"/>
      <c r="N18" s="62"/>
      <c r="O18" s="63"/>
      <c r="P18" s="4"/>
      <c r="Q18" s="4"/>
      <c r="R18" s="4"/>
    </row>
    <row r="19" spans="1:18" x14ac:dyDescent="0.25">
      <c r="A19" s="4"/>
      <c r="B19" s="54"/>
      <c r="C19" s="52"/>
      <c r="D19" s="52"/>
      <c r="E19" s="52"/>
      <c r="F19" s="53"/>
      <c r="G19" s="4"/>
      <c r="H19" s="4"/>
      <c r="I19" s="4"/>
      <c r="J19" s="4"/>
      <c r="K19" s="61"/>
      <c r="L19" s="62"/>
      <c r="M19" s="62"/>
      <c r="N19" s="62"/>
      <c r="O19" s="63"/>
      <c r="P19" s="4"/>
      <c r="Q19" s="4"/>
      <c r="R19" s="4"/>
    </row>
    <row r="20" spans="1:18" x14ac:dyDescent="0.25">
      <c r="A20" s="4"/>
      <c r="B20" s="54"/>
      <c r="C20" s="52"/>
      <c r="D20" s="52"/>
      <c r="E20" s="52"/>
      <c r="F20" s="53"/>
      <c r="G20" s="4"/>
      <c r="H20" s="4"/>
      <c r="I20" s="4"/>
      <c r="J20" s="4"/>
      <c r="K20" s="61"/>
      <c r="L20" s="62"/>
      <c r="M20" s="62"/>
      <c r="N20" s="62"/>
      <c r="O20" s="63"/>
      <c r="P20" s="4"/>
      <c r="Q20" s="4"/>
      <c r="R20" s="4"/>
    </row>
    <row r="21" spans="1:18" x14ac:dyDescent="0.25">
      <c r="A21" s="4"/>
      <c r="B21" s="6" t="s">
        <v>14</v>
      </c>
      <c r="C21" s="14"/>
      <c r="D21" s="52"/>
      <c r="E21" s="52"/>
      <c r="F21" s="53"/>
      <c r="G21" s="4"/>
      <c r="H21" s="4"/>
      <c r="I21" s="4"/>
      <c r="J21" s="4"/>
      <c r="K21" s="21" t="s">
        <v>14</v>
      </c>
      <c r="L21" s="29"/>
      <c r="M21" s="62"/>
      <c r="N21" s="62"/>
      <c r="O21" s="63"/>
      <c r="P21" s="4"/>
      <c r="Q21" s="4"/>
      <c r="R21" s="4"/>
    </row>
    <row r="22" spans="1:18" x14ac:dyDescent="0.25">
      <c r="A22" s="4"/>
      <c r="B22" s="7" t="s">
        <v>5</v>
      </c>
      <c r="C22" s="8"/>
      <c r="D22" s="8"/>
      <c r="E22" s="192">
        <v>0.6</v>
      </c>
      <c r="F22" s="9" t="s">
        <v>7</v>
      </c>
      <c r="G22" s="4"/>
      <c r="H22" s="4"/>
      <c r="I22" s="4"/>
      <c r="J22" s="4"/>
      <c r="K22" s="22" t="s">
        <v>5</v>
      </c>
      <c r="L22" s="23"/>
      <c r="M22" s="23"/>
      <c r="N22" s="192">
        <v>0.6</v>
      </c>
      <c r="O22" s="24" t="s">
        <v>7</v>
      </c>
      <c r="P22" s="4"/>
      <c r="Q22" s="4"/>
      <c r="R22" s="4"/>
    </row>
    <row r="23" spans="1:18" x14ac:dyDescent="0.25">
      <c r="A23" s="4"/>
      <c r="B23" s="7" t="s">
        <v>80</v>
      </c>
      <c r="C23" s="8"/>
      <c r="D23" s="8"/>
      <c r="E23" s="192">
        <v>1300</v>
      </c>
      <c r="F23" s="9" t="s">
        <v>8</v>
      </c>
      <c r="G23" s="4"/>
      <c r="H23" s="4"/>
      <c r="I23" s="4"/>
      <c r="J23" s="4"/>
      <c r="K23" s="22" t="s">
        <v>20</v>
      </c>
      <c r="L23" s="23"/>
      <c r="M23" s="23"/>
      <c r="N23" s="192">
        <v>1280</v>
      </c>
      <c r="O23" s="24" t="s">
        <v>8</v>
      </c>
      <c r="P23" s="4"/>
      <c r="Q23" s="4"/>
      <c r="R23" s="4"/>
    </row>
    <row r="24" spans="1:18" x14ac:dyDescent="0.25">
      <c r="A24" s="4"/>
      <c r="B24" s="7" t="s">
        <v>16</v>
      </c>
      <c r="C24" s="8"/>
      <c r="D24" s="8"/>
      <c r="E24" s="192">
        <v>2.4</v>
      </c>
      <c r="F24" s="9" t="s">
        <v>9</v>
      </c>
      <c r="G24" s="4"/>
      <c r="H24" s="4"/>
      <c r="I24" s="4"/>
      <c r="J24" s="4"/>
      <c r="K24" s="22" t="s">
        <v>16</v>
      </c>
      <c r="L24" s="23"/>
      <c r="M24" s="23"/>
      <c r="N24" s="192">
        <v>2.4</v>
      </c>
      <c r="O24" s="24" t="s">
        <v>9</v>
      </c>
      <c r="P24" s="4"/>
      <c r="Q24" s="4"/>
      <c r="R24" s="4"/>
    </row>
    <row r="25" spans="1:18" x14ac:dyDescent="0.25">
      <c r="A25" s="4"/>
      <c r="B25" s="159" t="s">
        <v>54</v>
      </c>
      <c r="C25" s="52"/>
      <c r="D25" s="52"/>
      <c r="E25" s="52"/>
      <c r="F25" s="53"/>
      <c r="G25" s="4"/>
      <c r="H25" s="4"/>
      <c r="I25" s="4"/>
      <c r="J25" s="4"/>
      <c r="K25" s="160" t="s">
        <v>54</v>
      </c>
      <c r="L25" s="62"/>
      <c r="M25" s="62"/>
      <c r="N25" s="62"/>
      <c r="O25" s="63"/>
      <c r="P25" s="4"/>
      <c r="Q25" s="4"/>
      <c r="R25" s="4"/>
    </row>
    <row r="26" spans="1:18" x14ac:dyDescent="0.25">
      <c r="A26" s="4"/>
      <c r="B26" s="161" t="s">
        <v>55</v>
      </c>
      <c r="C26" s="52"/>
      <c r="D26" s="52"/>
      <c r="E26" s="52"/>
      <c r="F26" s="53"/>
      <c r="G26" s="4"/>
      <c r="H26" s="4"/>
      <c r="I26" s="4"/>
      <c r="J26" s="4"/>
      <c r="K26" s="162" t="s">
        <v>55</v>
      </c>
      <c r="L26" s="62"/>
      <c r="M26" s="62"/>
      <c r="N26" s="62"/>
      <c r="O26" s="63"/>
      <c r="P26" s="4"/>
      <c r="Q26" s="4"/>
      <c r="R26" s="4"/>
    </row>
    <row r="27" spans="1:18" x14ac:dyDescent="0.25">
      <c r="A27" s="4"/>
      <c r="B27" s="7" t="s">
        <v>24</v>
      </c>
      <c r="C27" s="8"/>
      <c r="D27" s="8"/>
      <c r="E27" s="225">
        <f>(E22*E23*9.81*E17*(E24/2))</f>
        <v>0</v>
      </c>
      <c r="F27" s="13" t="s">
        <v>10</v>
      </c>
      <c r="G27" s="4"/>
      <c r="H27" s="4"/>
      <c r="I27" s="4"/>
      <c r="J27" s="4"/>
      <c r="K27" s="22" t="s">
        <v>25</v>
      </c>
      <c r="L27" s="23"/>
      <c r="M27" s="23"/>
      <c r="N27" s="128">
        <f>(1/2*N22*N23*9.81*N17*N24)</f>
        <v>0</v>
      </c>
      <c r="O27" s="28" t="s">
        <v>10</v>
      </c>
      <c r="P27" s="4"/>
      <c r="Q27" s="4"/>
      <c r="R27" s="4"/>
    </row>
    <row r="28" spans="1:18" x14ac:dyDescent="0.25">
      <c r="A28" s="4"/>
      <c r="B28" s="55"/>
      <c r="C28" s="56"/>
      <c r="D28" s="56"/>
      <c r="E28" s="56"/>
      <c r="F28" s="57"/>
      <c r="G28" s="4"/>
      <c r="H28" s="4"/>
      <c r="I28" s="4"/>
      <c r="J28" s="4"/>
      <c r="K28" s="64"/>
      <c r="L28" s="65"/>
      <c r="M28" s="65"/>
      <c r="N28" s="65"/>
      <c r="O28" s="66"/>
      <c r="P28" s="4"/>
      <c r="Q28" s="4"/>
      <c r="R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x14ac:dyDescent="0.25">
      <c r="A30" s="4"/>
      <c r="B30" s="40" t="s">
        <v>18</v>
      </c>
      <c r="C30" s="41"/>
      <c r="D30" s="42" t="s">
        <v>17</v>
      </c>
      <c r="E30" s="43">
        <f>(E12+E27)</f>
        <v>64746</v>
      </c>
      <c r="F30" s="44" t="s">
        <v>19</v>
      </c>
      <c r="G30" s="4"/>
      <c r="H30" s="4"/>
      <c r="I30" s="4"/>
      <c r="J30" s="4"/>
      <c r="K30" s="36" t="s">
        <v>18</v>
      </c>
      <c r="L30" s="37"/>
      <c r="M30" s="38" t="s">
        <v>17</v>
      </c>
      <c r="N30" s="117">
        <f>(N12+N27)</f>
        <v>82404</v>
      </c>
      <c r="O30" s="39" t="s">
        <v>19</v>
      </c>
      <c r="P30" s="4"/>
      <c r="Q30" s="4"/>
      <c r="R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4"/>
      <c r="B33" s="83"/>
      <c r="C33" s="83"/>
      <c r="D33" s="83"/>
      <c r="E33" s="199"/>
      <c r="F33" s="83"/>
      <c r="G33" s="5"/>
      <c r="H33" s="5"/>
      <c r="I33" s="5"/>
      <c r="J33" s="4"/>
      <c r="K33" s="83"/>
      <c r="L33" s="83"/>
      <c r="M33" s="83"/>
      <c r="N33" s="199"/>
      <c r="O33" s="83"/>
      <c r="P33" s="5"/>
      <c r="Q33" s="4"/>
      <c r="R33" s="4"/>
    </row>
    <row r="34" spans="1:18" ht="21" x14ac:dyDescent="0.35">
      <c r="A34" s="4"/>
      <c r="B34" s="83"/>
      <c r="C34" s="83"/>
      <c r="D34" s="83"/>
      <c r="E34" s="200"/>
      <c r="F34" s="201"/>
      <c r="G34" s="5"/>
      <c r="H34" s="5"/>
      <c r="I34" s="5"/>
      <c r="J34" s="4"/>
      <c r="K34" s="83"/>
      <c r="L34" s="83"/>
      <c r="M34" s="83"/>
      <c r="N34" s="200"/>
      <c r="O34" s="201"/>
      <c r="P34" s="5"/>
      <c r="Q34" s="4"/>
      <c r="R34" s="4"/>
    </row>
    <row r="35" spans="1:18" ht="18.75" x14ac:dyDescent="0.3">
      <c r="A35" s="4"/>
      <c r="B35" s="1"/>
      <c r="C35" s="1"/>
      <c r="D35" s="1"/>
      <c r="E35" s="1"/>
      <c r="F35" s="1"/>
      <c r="G35" s="3" t="s">
        <v>84</v>
      </c>
      <c r="H35" s="3"/>
      <c r="I35" s="1"/>
      <c r="J35" s="1"/>
      <c r="K35" s="202"/>
      <c r="L35" s="202"/>
      <c r="M35" s="202"/>
      <c r="N35" s="202"/>
      <c r="O35" s="202"/>
      <c r="P35" s="1"/>
      <c r="Q35" s="4"/>
      <c r="R35" s="4"/>
    </row>
    <row r="36" spans="1:18" x14ac:dyDescent="0.25">
      <c r="A36" s="4"/>
      <c r="B36" s="4"/>
      <c r="C36" s="4"/>
      <c r="D36" s="4"/>
      <c r="E36" s="4"/>
      <c r="F36" s="4"/>
      <c r="G36" s="4"/>
      <c r="H36" s="1"/>
      <c r="I36" s="1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4"/>
      <c r="B37" s="4"/>
      <c r="C37" s="4"/>
      <c r="D37" s="213"/>
      <c r="E37" s="215" t="s">
        <v>87</v>
      </c>
      <c r="F37" s="214"/>
      <c r="G37" s="215"/>
      <c r="H37" s="214"/>
      <c r="I37" s="216">
        <f>(E30+N30)</f>
        <v>147150</v>
      </c>
      <c r="J37" s="215" t="s">
        <v>10</v>
      </c>
      <c r="K37" s="214"/>
      <c r="L37" s="214"/>
      <c r="M37" s="217"/>
      <c r="N37" s="4"/>
      <c r="O37" s="4"/>
      <c r="P37" s="4"/>
      <c r="Q37" s="4"/>
      <c r="R37" s="4"/>
    </row>
    <row r="38" spans="1:18" ht="18.75" x14ac:dyDescent="0.3">
      <c r="A38" s="4"/>
      <c r="B38" s="4"/>
      <c r="C38" s="4"/>
      <c r="D38" s="218"/>
      <c r="E38" s="220" t="s">
        <v>86</v>
      </c>
      <c r="F38" s="219"/>
      <c r="G38" s="220"/>
      <c r="H38" s="219"/>
      <c r="I38" s="221">
        <f>SQRT(2*I37/(N9+E9))</f>
        <v>10.849884792015075</v>
      </c>
      <c r="J38" s="220" t="s">
        <v>32</v>
      </c>
      <c r="K38" s="222">
        <f>(I38*3.6)</f>
        <v>39.059585251254269</v>
      </c>
      <c r="L38" s="223" t="s">
        <v>0</v>
      </c>
      <c r="M38" s="224"/>
      <c r="N38" s="4"/>
      <c r="O38" s="4"/>
      <c r="P38" s="4"/>
      <c r="Q38" s="4"/>
      <c r="R38" s="4"/>
    </row>
    <row r="39" spans="1:18" x14ac:dyDescent="0.25">
      <c r="A39" s="4"/>
      <c r="B39" s="4"/>
      <c r="C39" s="4"/>
      <c r="D39" s="4"/>
      <c r="E39" s="4"/>
      <c r="F39" s="4"/>
      <c r="G39" s="4"/>
      <c r="H39" s="1"/>
      <c r="I39" s="1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4"/>
      <c r="B40" s="4"/>
      <c r="C40" s="4"/>
      <c r="D40" s="4"/>
      <c r="E40" s="4"/>
      <c r="F40" s="4"/>
      <c r="G40" s="4"/>
      <c r="H40" s="1"/>
      <c r="I40" s="1"/>
      <c r="J40" s="203" t="s">
        <v>83</v>
      </c>
      <c r="K40" s="149"/>
      <c r="L40" s="149"/>
      <c r="M40" s="149"/>
      <c r="N40" s="191">
        <v>40</v>
      </c>
      <c r="O40" s="149" t="s">
        <v>0</v>
      </c>
      <c r="P40" s="149"/>
      <c r="Q40" s="4"/>
      <c r="R40" s="4"/>
    </row>
    <row r="41" spans="1:18" x14ac:dyDescent="0.25">
      <c r="A41" s="4"/>
      <c r="B41" s="4"/>
      <c r="C41" s="4"/>
      <c r="D41" s="4"/>
      <c r="E41" s="4"/>
      <c r="F41" s="4"/>
      <c r="G41" s="4"/>
      <c r="H41" s="1"/>
      <c r="I41" s="1"/>
      <c r="J41" s="149"/>
      <c r="K41" s="149"/>
      <c r="L41" s="149"/>
      <c r="M41" s="149"/>
      <c r="N41" s="204">
        <f>(N40/3.6)</f>
        <v>11.111111111111111</v>
      </c>
      <c r="O41" s="149" t="s">
        <v>1</v>
      </c>
      <c r="P41" s="149"/>
      <c r="Q41" s="4"/>
      <c r="R41" s="4"/>
    </row>
    <row r="42" spans="1:18" ht="18.75" x14ac:dyDescent="0.3">
      <c r="A42" s="4"/>
      <c r="B42" s="205" t="s">
        <v>81</v>
      </c>
      <c r="C42" s="50"/>
      <c r="D42" s="50"/>
      <c r="E42" s="206">
        <f>((E9*I38+N9*I38)/E9)</f>
        <v>24.658829072761534</v>
      </c>
      <c r="F42" s="50" t="s">
        <v>32</v>
      </c>
      <c r="G42" s="50"/>
      <c r="H42" s="227" t="s">
        <v>88</v>
      </c>
      <c r="I42" s="85"/>
      <c r="J42" s="209"/>
      <c r="K42" s="226" t="s">
        <v>82</v>
      </c>
      <c r="L42" s="209"/>
      <c r="M42" s="209"/>
      <c r="N42" s="210">
        <f>((E9*E42-N9*N41)/E9)</f>
        <v>10.517414931347394</v>
      </c>
      <c r="O42" s="209" t="s">
        <v>1</v>
      </c>
      <c r="P42" s="211"/>
      <c r="Q42" s="4"/>
      <c r="R42" s="67"/>
    </row>
    <row r="43" spans="1:18" ht="21" x14ac:dyDescent="0.35">
      <c r="A43" s="4"/>
      <c r="B43" s="55"/>
      <c r="C43" s="56"/>
      <c r="D43" s="56"/>
      <c r="E43" s="207">
        <f>(E42*3.6)</f>
        <v>88.771784661941524</v>
      </c>
      <c r="F43" s="208" t="s">
        <v>0</v>
      </c>
      <c r="G43" s="56"/>
      <c r="H43" s="89"/>
      <c r="I43" s="89"/>
      <c r="J43" s="212"/>
      <c r="K43" s="212"/>
      <c r="L43" s="212"/>
      <c r="M43" s="212"/>
      <c r="N43" s="207">
        <f>(N42*3.6)</f>
        <v>37.862693752850618</v>
      </c>
      <c r="O43" s="208" t="s">
        <v>0</v>
      </c>
      <c r="P43" s="73"/>
      <c r="Q43" s="4"/>
      <c r="R43" s="4"/>
    </row>
    <row r="44" spans="1:18" x14ac:dyDescent="0.25">
      <c r="A44" s="4"/>
      <c r="B44" s="4"/>
      <c r="C44" s="4"/>
      <c r="D44" s="4"/>
      <c r="E44" s="4"/>
      <c r="F44" s="4"/>
      <c r="G44" s="4"/>
      <c r="H44" s="1"/>
      <c r="I44" s="1"/>
      <c r="J44" s="4"/>
      <c r="K44" s="4"/>
      <c r="L44" s="4"/>
      <c r="M44" s="4"/>
      <c r="N44" s="4"/>
      <c r="O44" s="4"/>
      <c r="P44" s="4"/>
      <c r="Q44" s="4"/>
      <c r="R44" s="4"/>
    </row>
    <row r="45" spans="1:18" ht="18.75" x14ac:dyDescent="0.3">
      <c r="A45" s="4"/>
      <c r="B45" s="205" t="s">
        <v>81</v>
      </c>
      <c r="C45" s="50"/>
      <c r="D45" s="50"/>
      <c r="E45" s="206">
        <f>((E9*I38+N9*I38)/E9)</f>
        <v>24.658829072761534</v>
      </c>
      <c r="F45" s="50" t="s">
        <v>32</v>
      </c>
      <c r="G45" s="50"/>
      <c r="H45" s="227" t="s">
        <v>89</v>
      </c>
      <c r="I45" s="85"/>
      <c r="J45" s="209"/>
      <c r="K45" s="226" t="s">
        <v>82</v>
      </c>
      <c r="L45" s="209"/>
      <c r="M45" s="209"/>
      <c r="N45" s="210">
        <f>((E9*E42+N9*N41)/E9)</f>
        <v>38.80024321417568</v>
      </c>
      <c r="O45" s="209" t="s">
        <v>1</v>
      </c>
      <c r="P45" s="211"/>
      <c r="Q45" s="4"/>
      <c r="R45" s="4"/>
    </row>
    <row r="46" spans="1:18" ht="21" x14ac:dyDescent="0.35">
      <c r="A46" s="4"/>
      <c r="B46" s="55"/>
      <c r="C46" s="56"/>
      <c r="D46" s="56"/>
      <c r="E46" s="207">
        <f>(E45*3.6)</f>
        <v>88.771784661941524</v>
      </c>
      <c r="F46" s="208" t="s">
        <v>0</v>
      </c>
      <c r="G46" s="56"/>
      <c r="H46" s="89"/>
      <c r="I46" s="89"/>
      <c r="J46" s="212"/>
      <c r="K46" s="212"/>
      <c r="L46" s="212"/>
      <c r="M46" s="212"/>
      <c r="N46" s="207">
        <f>(N45*3.6)</f>
        <v>139.68087557103246</v>
      </c>
      <c r="O46" s="208" t="s">
        <v>0</v>
      </c>
      <c r="P46" s="73"/>
      <c r="Q46" s="4"/>
      <c r="R46" s="4"/>
    </row>
    <row r="47" spans="1:1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sheetProtection password="C865" sheet="1" objects="1" scenarios="1"/>
  <dataValidations count="14">
    <dataValidation type="decimal" allowBlank="1" showInputMessage="1" showErrorMessage="1" errorTitle="Esos grados no existen" error="Los grados deben ser de 0 a 360." promptTitle="Energía de rotación" prompt="Si el vehículo giró debe expresar los grados teniendo en cuenta el eje X del vehículo A" sqref="C17">
      <formula1>0</formula1>
      <formula2>360</formula2>
    </dataValidation>
    <dataValidation type="decimal" allowBlank="1" showInputMessage="1" showErrorMessage="1" errorTitle="¿No hay desplazamiento?" error="El valor 0 no puede usarse ya que indicaría que no existe desplazamiento de masas y por tanto no constaría energía cinética. Valor mínimo es 0,1 hasta 999 metros." promptTitle="Distancia recorrida" prompt="Exprese aquí la distancia que existe desde el punto de colisión hasta la posición final del vehículo A." sqref="E10">
      <formula1>0.1</formula1>
      <formula2>999</formula2>
    </dataValidation>
    <dataValidation type="whole" allowBlank="1" showInputMessage="1" showErrorMessage="1" errorTitle="La masa no puede ser 0" error="La masa nunca puede ser 0 ya que todos los vehículos tienen un peso. " promptTitle="Masa total" prompt="Escriba la masa total del vehículo según la ficha técnica, con los ocupantes y la carga que lleve, todo ello expresado en kilogramos." sqref="E9 N9">
      <formula1>1</formula1>
      <formula2>999999</formula2>
    </dataValidation>
    <dataValidation type="decimal" allowBlank="1" showInputMessage="1" showErrorMessage="1" errorTitle="La Adherencia 0 es incorrecta." error="La adherencia no puede ser nunca 0, tenga en cuenta el coheficiente de adherencia en base a la tabla, los datos deben ser de 0,05 a 1,5." promptTitle="Valor de adherencia" prompt="Según el tipo de calzada y el estado en el que se encuentra. Consulte la tabla para ajustar los valores." sqref="E8">
      <formula1>0.05</formula1>
      <formula2>1.5</formula2>
    </dataValidation>
    <dataValidation type="decimal" errorStyle="warning" allowBlank="1" showInputMessage="1" showErrorMessage="1" errorTitle="La batalla no es correcta" error="Debe escribir la batalla del vehículo en metros según lo que establece la ficha técnica. La batalla no debe ser nunca 0. Solo escriba 0 si no existe giro." promptTitle="Batalla" prompt="Debe consultarla en la ficha técnica." sqref="N24">
      <formula1>0.1</formula1>
      <formula2>99</formula2>
    </dataValidation>
    <dataValidation type="decimal" errorStyle="warning" allowBlank="1" showInputMessage="1" showErrorMessage="1" errorTitle="La masa no puede ser 0" error="Todos los vehículos tienen una masa, esta no puede ser 0. Escriba una masa teniendo en cuenta el peso de los ocupantes. Solo ponga 0 si no existe giro." promptTitle="Masa total" prompt="La masa total cuando el vehículo realiza el giro. Si gira tras perder parte de su estructura o carga debe reducir el peso. " sqref="N23">
      <formula1>0</formula1>
      <formula2>999999</formula2>
    </dataValidation>
    <dataValidation type="decimal" errorStyle="information" allowBlank="1" showInputMessage="1" showErrorMessage="1" errorTitle="Error en la Adherencia" error="La adherencia nunca puede ser 0 o ser demasiado alta. Tenga en cuenta que esta adherencia es sobre la superficie donde gira el vehículo, que no siempre es la misma vía donde colisiona. Solo use 0 si no existe giro." promptTitle="Adherencia en el giro" prompt="Tenga en cuenta si el vehículo giró en la misma superficie por donde circulaba." sqref="N22">
      <formula1>0.1</formula1>
      <formula2>2</formula2>
    </dataValidation>
    <dataValidation type="decimal" errorStyle="warning" allowBlank="1" showInputMessage="1" showErrorMessage="1" errorTitle="La batalla no es correcta" error="Debe escribir la batalla del vehículo en metros según lo que establece la ficha técnica. La batalla no debe ser nunca 0. Escriba 0 si no existe giro." promptTitle="Batalla" prompt="Debe consultarla en la ficha técnica." sqref="E24">
      <formula1>0.1</formula1>
      <formula2>99</formula2>
    </dataValidation>
    <dataValidation type="decimal" errorStyle="warning" allowBlank="1" showInputMessage="1" showErrorMessage="1" errorTitle="La masa no puede ser 0" error="Todos los vehículos tienen una masa, esta no puede ser 0. Escriba una masa teniendo en cuenta el peso de los ocupantes. Escriba 0 si no existe giro." promptTitle="Masa total" prompt="La masa total cuando el vehículo realiza el giro. Si gira tras perder parte de su estructura o carga debe reducir el peso. " sqref="E23">
      <formula1>1</formula1>
      <formula2>999999</formula2>
    </dataValidation>
    <dataValidation type="decimal" errorStyle="warning" allowBlank="1" showInputMessage="1" showErrorMessage="1" errorTitle="Error en la Adherencia" error="La adherencia nunca puede ser 0 o ser demasiado alta. Tenga en cuenta que esta adherencia es sobre la superficie donde gira el vehículo. Valores entre 0,1 a 2. Escriba 0 si no existe giro." promptTitle="Adherencia en el giro" prompt="Tenga en cuenta si el vehículo giró en la misma superficie por donde circulaba." sqref="E22">
      <formula1>0.1</formula1>
      <formula2>2</formula2>
    </dataValidation>
    <dataValidation type="decimal" allowBlank="1" showInputMessage="1" showErrorMessage="1" errorTitle="Esos grados no existen" error="Los grados deben ser de 0 a 360." promptTitle="Energía de rotación" prompt="Si el vehículo giró debe expresar los grados teniendo en cuenta el eje Y del vehículo B" sqref="L17">
      <formula1>0</formula1>
      <formula2>360</formula2>
    </dataValidation>
    <dataValidation type="decimal" allowBlank="1" showInputMessage="1" showErrorMessage="1" errorTitle="¿No hay desplazamiento?" error="El valor 0 no puede usarse ya que indicaría que no existe desplazamiento de masas y por tanto no constaría energía cinética. Valor mínimo es 0,1 hasta 999 metros." promptTitle="Distancia recorrida" prompt="Exprese aquí la distancia que existe desde el punto de colisión hasta la posición final del vehículo B." sqref="N10">
      <formula1>0.1</formula1>
      <formula2>999</formula2>
    </dataValidation>
    <dataValidation type="decimal" allowBlank="1" showInputMessage="1" showErrorMessage="1" errorTitle="La Adherencia es incorrecta." error="La adherencia no puede ser nunca 0 o más de 1,5, tenga en cuenta el coheficiente de adherencia según la tabla, los datos deben ser de 0,05 a  1,5." promptTitle="Valor de adherencia" prompt="Ajuste ahora el valor de adherencia en el vehículo B según la tabla." sqref="N8">
      <formula1>0.05</formula1>
      <formula2>1.5</formula2>
    </dataValidation>
    <dataValidation type="whole" allowBlank="1" showInputMessage="1" showErrorMessage="1" errorTitle="Velocidad incorrecta" error="La velocidad debe ser de 0 a 160 km/h." promptTitle="Velocidad de referencia" prompt="Esta velocidad es que la manifiesta el conductor. Si los datos con la velocidad final son dispares deberá no valorarse en las conclusiones finales." sqref="N40">
      <formula1>0</formula1>
      <formula2>160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Perpendiculares</vt:lpstr>
      <vt:lpstr>Alcance y frontal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oficina_denuncias</dc:creator>
  <cp:lastModifiedBy>Nacho Iglesias</cp:lastModifiedBy>
  <dcterms:created xsi:type="dcterms:W3CDTF">2014-06-06T02:36:05Z</dcterms:created>
  <dcterms:modified xsi:type="dcterms:W3CDTF">2015-01-26T20:30:01Z</dcterms:modified>
</cp:coreProperties>
</file>